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tarina\Desktop\"/>
    </mc:Choice>
  </mc:AlternateContent>
  <xr:revisionPtr revIDLastSave="0" documentId="13_ncr:1_{82146581-4AEA-4B83-93EB-E37AD0EB024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V108" i="14"/>
  <c r="U108" i="14"/>
  <c r="T108" i="14"/>
  <c r="Q108" i="14"/>
  <c r="P108" i="14"/>
  <c r="O108" i="14"/>
  <c r="N108" i="14"/>
  <c r="M108" i="14"/>
  <c r="I108" i="14"/>
  <c r="H108" i="14"/>
  <c r="G108" i="14"/>
  <c r="E108" i="14"/>
  <c r="W107" i="14"/>
  <c r="V107" i="14"/>
  <c r="U107" i="14"/>
  <c r="T107" i="14"/>
  <c r="Q107" i="14"/>
  <c r="P107" i="14"/>
  <c r="O107" i="14"/>
  <c r="N107" i="14"/>
  <c r="M107" i="14"/>
  <c r="I107" i="14"/>
  <c r="H107" i="14"/>
  <c r="G107" i="14"/>
  <c r="E107" i="14"/>
  <c r="W105" i="14"/>
  <c r="V105" i="14"/>
  <c r="U105" i="14"/>
  <c r="T105" i="14"/>
  <c r="Q105" i="14"/>
  <c r="P105" i="14"/>
  <c r="O105" i="14"/>
  <c r="N105" i="14"/>
  <c r="M105" i="14"/>
  <c r="I105" i="14"/>
  <c r="H105" i="14"/>
  <c r="G105" i="14"/>
  <c r="E105" i="14"/>
  <c r="W104" i="14"/>
  <c r="V104" i="14"/>
  <c r="U104" i="14"/>
  <c r="T104" i="14"/>
  <c r="Q104" i="14"/>
  <c r="P104" i="14"/>
  <c r="O104" i="14"/>
  <c r="N104" i="14"/>
  <c r="M104" i="14"/>
  <c r="I104" i="14"/>
  <c r="H104" i="14"/>
  <c r="G104" i="14"/>
  <c r="E104" i="14"/>
  <c r="W103" i="14"/>
  <c r="V103" i="14"/>
  <c r="U103" i="14"/>
  <c r="T103" i="14"/>
  <c r="Q103" i="14"/>
  <c r="P103" i="14"/>
  <c r="O103" i="14"/>
  <c r="N103" i="14"/>
  <c r="M103" i="14"/>
  <c r="I103" i="14"/>
  <c r="H103" i="14"/>
  <c r="G103" i="14"/>
  <c r="E103" i="14"/>
  <c r="W102" i="14"/>
  <c r="V102" i="14"/>
  <c r="U102" i="14"/>
  <c r="T102" i="14"/>
  <c r="Q102" i="14"/>
  <c r="P102" i="14"/>
  <c r="O102" i="14"/>
  <c r="N102" i="14"/>
  <c r="M102" i="14"/>
  <c r="I102" i="14"/>
  <c r="H102" i="14"/>
  <c r="G102" i="14"/>
  <c r="E102" i="14"/>
  <c r="W101" i="14"/>
  <c r="V101" i="14"/>
  <c r="U101" i="14"/>
  <c r="T101" i="14"/>
  <c r="Q101" i="14"/>
  <c r="P101" i="14"/>
  <c r="O101" i="14"/>
  <c r="N101" i="14"/>
  <c r="M101" i="14"/>
  <c r="I101" i="14"/>
  <c r="H101" i="14"/>
  <c r="G101" i="14"/>
  <c r="E101" i="14"/>
  <c r="W99" i="14"/>
  <c r="V99" i="14"/>
  <c r="U99" i="14"/>
  <c r="T99" i="14"/>
  <c r="Q99" i="14"/>
  <c r="P99" i="14"/>
  <c r="O99" i="14"/>
  <c r="N99" i="14"/>
  <c r="M99" i="14"/>
  <c r="I99" i="14"/>
  <c r="H99" i="14"/>
  <c r="G99" i="14"/>
  <c r="E99" i="14"/>
  <c r="W98" i="14"/>
  <c r="V98" i="14"/>
  <c r="U98" i="14"/>
  <c r="T98" i="14"/>
  <c r="Q98" i="14"/>
  <c r="P98" i="14"/>
  <c r="O98" i="14"/>
  <c r="N98" i="14"/>
  <c r="M98" i="14"/>
  <c r="I98" i="14"/>
  <c r="H98" i="14"/>
  <c r="G98" i="14"/>
  <c r="E98" i="14"/>
  <c r="W97" i="14"/>
  <c r="V97" i="14"/>
  <c r="U97" i="14"/>
  <c r="T97" i="14"/>
  <c r="Q97" i="14"/>
  <c r="P97" i="14"/>
  <c r="O97" i="14"/>
  <c r="N97" i="14"/>
  <c r="M97" i="14"/>
  <c r="I97" i="14"/>
  <c r="H97" i="14"/>
  <c r="G97" i="14"/>
  <c r="E97" i="14"/>
  <c r="W96" i="14"/>
  <c r="V96" i="14"/>
  <c r="U96" i="14"/>
  <c r="T96" i="14"/>
  <c r="Q96" i="14"/>
  <c r="P96" i="14"/>
  <c r="O96" i="14"/>
  <c r="N96" i="14"/>
  <c r="M96" i="14"/>
  <c r="I96" i="14"/>
  <c r="H96" i="14"/>
  <c r="G96" i="14"/>
  <c r="E96" i="14"/>
  <c r="W95" i="14"/>
  <c r="V95" i="14"/>
  <c r="U95" i="14"/>
  <c r="T95" i="14"/>
  <c r="Q95" i="14"/>
  <c r="P95" i="14"/>
  <c r="O95" i="14"/>
  <c r="N95" i="14"/>
  <c r="M95" i="14"/>
  <c r="I95" i="14"/>
  <c r="H95" i="14"/>
  <c r="G95" i="14"/>
  <c r="E95" i="14"/>
  <c r="W94" i="14"/>
  <c r="V94" i="14"/>
  <c r="U94" i="14"/>
  <c r="T94" i="14"/>
  <c r="Q94" i="14"/>
  <c r="P94" i="14"/>
  <c r="O94" i="14"/>
  <c r="N94" i="14"/>
  <c r="M94" i="14"/>
  <c r="I94" i="14"/>
  <c r="H94" i="14"/>
  <c r="G94" i="14"/>
  <c r="E94" i="14"/>
  <c r="W93" i="14"/>
  <c r="V93" i="14"/>
  <c r="U93" i="14"/>
  <c r="T93" i="14"/>
  <c r="Q93" i="14"/>
  <c r="P93" i="14"/>
  <c r="O93" i="14"/>
  <c r="N93" i="14"/>
  <c r="M93" i="14"/>
  <c r="I93" i="14"/>
  <c r="H93" i="14"/>
  <c r="G93" i="14"/>
  <c r="E93" i="14"/>
  <c r="W88" i="14"/>
  <c r="V88" i="14"/>
  <c r="U88" i="14"/>
  <c r="T88" i="14"/>
  <c r="Q88" i="14"/>
  <c r="P88" i="14"/>
  <c r="O88" i="14"/>
  <c r="N88" i="14"/>
  <c r="M88" i="14"/>
  <c r="I88" i="14"/>
  <c r="H88" i="14"/>
  <c r="G88" i="14"/>
  <c r="E88" i="14"/>
  <c r="W87" i="14"/>
  <c r="V87" i="14"/>
  <c r="U87" i="14"/>
  <c r="T87" i="14"/>
  <c r="Q87" i="14"/>
  <c r="P87" i="14"/>
  <c r="O87" i="14"/>
  <c r="N87" i="14"/>
  <c r="M87" i="14"/>
  <c r="I87" i="14"/>
  <c r="H87" i="14"/>
  <c r="G87" i="14"/>
  <c r="E87" i="14"/>
  <c r="W85" i="14"/>
  <c r="V85" i="14"/>
  <c r="U85" i="14"/>
  <c r="T85" i="14"/>
  <c r="Q85" i="14"/>
  <c r="P85" i="14"/>
  <c r="O85" i="14"/>
  <c r="N85" i="14"/>
  <c r="M85" i="14"/>
  <c r="I85" i="14"/>
  <c r="H85" i="14"/>
  <c r="G85" i="14"/>
  <c r="E85" i="14"/>
  <c r="W84" i="14"/>
  <c r="V84" i="14"/>
  <c r="U84" i="14"/>
  <c r="T84" i="14"/>
  <c r="Q84" i="14"/>
  <c r="P84" i="14"/>
  <c r="O84" i="14"/>
  <c r="N84" i="14"/>
  <c r="M84" i="14"/>
  <c r="I84" i="14"/>
  <c r="H84" i="14"/>
  <c r="G84" i="14"/>
  <c r="E84" i="14"/>
  <c r="W83" i="14"/>
  <c r="V83" i="14"/>
  <c r="U83" i="14"/>
  <c r="T83" i="14"/>
  <c r="Q83" i="14"/>
  <c r="P83" i="14"/>
  <c r="O83" i="14"/>
  <c r="N83" i="14"/>
  <c r="M83" i="14"/>
  <c r="I83" i="14"/>
  <c r="H83" i="14"/>
  <c r="G83" i="14"/>
  <c r="E83" i="14"/>
  <c r="W82" i="14"/>
  <c r="V82" i="14"/>
  <c r="U82" i="14"/>
  <c r="T82" i="14"/>
  <c r="Q82" i="14"/>
  <c r="P82" i="14"/>
  <c r="O82" i="14"/>
  <c r="N82" i="14"/>
  <c r="M82" i="14"/>
  <c r="I82" i="14"/>
  <c r="H82" i="14"/>
  <c r="G82" i="14"/>
  <c r="E82" i="14"/>
  <c r="W81" i="14"/>
  <c r="V81" i="14"/>
  <c r="U81" i="14"/>
  <c r="T81" i="14"/>
  <c r="Q81" i="14"/>
  <c r="P81" i="14"/>
  <c r="O81" i="14"/>
  <c r="N81" i="14"/>
  <c r="M81" i="14"/>
  <c r="I81" i="14"/>
  <c r="H81" i="14"/>
  <c r="G81" i="14"/>
  <c r="E81" i="14"/>
  <c r="W79" i="14"/>
  <c r="V79" i="14"/>
  <c r="U79" i="14"/>
  <c r="T79" i="14"/>
  <c r="Q79" i="14"/>
  <c r="P79" i="14"/>
  <c r="O79" i="14"/>
  <c r="N79" i="14"/>
  <c r="M79" i="14"/>
  <c r="I79" i="14"/>
  <c r="H79" i="14"/>
  <c r="G79" i="14"/>
  <c r="E79" i="14"/>
  <c r="W78" i="14"/>
  <c r="V78" i="14"/>
  <c r="U78" i="14"/>
  <c r="T78" i="14"/>
  <c r="Q78" i="14"/>
  <c r="P78" i="14"/>
  <c r="O78" i="14"/>
  <c r="N78" i="14"/>
  <c r="M78" i="14"/>
  <c r="I78" i="14"/>
  <c r="H78" i="14"/>
  <c r="G78" i="14"/>
  <c r="E78" i="14"/>
  <c r="W77" i="14"/>
  <c r="V77" i="14"/>
  <c r="U77" i="14"/>
  <c r="T77" i="14"/>
  <c r="Q77" i="14"/>
  <c r="P77" i="14"/>
  <c r="O77" i="14"/>
  <c r="N77" i="14"/>
  <c r="M77" i="14"/>
  <c r="I77" i="14"/>
  <c r="H77" i="14"/>
  <c r="G77" i="14"/>
  <c r="E77" i="14"/>
  <c r="W76" i="14"/>
  <c r="V76" i="14"/>
  <c r="U76" i="14"/>
  <c r="T76" i="14"/>
  <c r="Q76" i="14"/>
  <c r="P76" i="14"/>
  <c r="O76" i="14"/>
  <c r="N76" i="14"/>
  <c r="M76" i="14"/>
  <c r="I76" i="14"/>
  <c r="H76" i="14"/>
  <c r="G76" i="14"/>
  <c r="E76" i="14"/>
  <c r="W75" i="14"/>
  <c r="V75" i="14"/>
  <c r="U75" i="14"/>
  <c r="T75" i="14"/>
  <c r="Q75" i="14"/>
  <c r="P75" i="14"/>
  <c r="O75" i="14"/>
  <c r="N75" i="14"/>
  <c r="M75" i="14"/>
  <c r="I75" i="14"/>
  <c r="H75" i="14"/>
  <c r="G75" i="14"/>
  <c r="E75" i="14"/>
  <c r="W74" i="14"/>
  <c r="V74" i="14"/>
  <c r="U74" i="14"/>
  <c r="T74" i="14"/>
  <c r="Q74" i="14"/>
  <c r="P74" i="14"/>
  <c r="O74" i="14"/>
  <c r="N74" i="14"/>
  <c r="M74" i="14"/>
  <c r="I74" i="14"/>
  <c r="H74" i="14"/>
  <c r="G74" i="14"/>
  <c r="E74" i="14"/>
  <c r="W73" i="14"/>
  <c r="V73" i="14"/>
  <c r="U73" i="14"/>
  <c r="T73" i="14"/>
  <c r="Q73" i="14"/>
  <c r="P73" i="14"/>
  <c r="O73" i="14"/>
  <c r="N73" i="14"/>
  <c r="M73" i="14"/>
  <c r="I73" i="14"/>
  <c r="H73" i="14"/>
  <c r="G73" i="14"/>
  <c r="E73" i="14"/>
  <c r="W68" i="14"/>
  <c r="V68" i="14"/>
  <c r="U68" i="14"/>
  <c r="T68" i="14"/>
  <c r="Q68" i="14"/>
  <c r="P68" i="14"/>
  <c r="O68" i="14"/>
  <c r="N68" i="14"/>
  <c r="M68" i="14"/>
  <c r="I68" i="14"/>
  <c r="G68" i="14"/>
  <c r="E68" i="14"/>
  <c r="W67" i="14"/>
  <c r="V67" i="14"/>
  <c r="U67" i="14"/>
  <c r="T67" i="14"/>
  <c r="Q67" i="14"/>
  <c r="P67" i="14"/>
  <c r="O67" i="14"/>
  <c r="N67" i="14"/>
  <c r="M67" i="14"/>
  <c r="I67" i="14"/>
  <c r="G67" i="14"/>
  <c r="E67" i="14"/>
  <c r="W66" i="14"/>
  <c r="V66" i="14"/>
  <c r="U66" i="14"/>
  <c r="T66" i="14"/>
  <c r="Q66" i="14"/>
  <c r="P66" i="14"/>
  <c r="O66" i="14"/>
  <c r="N66" i="14"/>
  <c r="M66" i="14"/>
  <c r="I66" i="14"/>
  <c r="G66" i="14"/>
  <c r="E66" i="14"/>
  <c r="W65" i="14"/>
  <c r="V65" i="14"/>
  <c r="U65" i="14"/>
  <c r="T65" i="14"/>
  <c r="Q65" i="14"/>
  <c r="P65" i="14"/>
  <c r="O65" i="14"/>
  <c r="N65" i="14"/>
  <c r="M65" i="14"/>
  <c r="I65" i="14"/>
  <c r="G65" i="14"/>
  <c r="E65" i="14"/>
  <c r="W64" i="14"/>
  <c r="V64" i="14"/>
  <c r="U64" i="14"/>
  <c r="T64" i="14"/>
  <c r="Q64" i="14"/>
  <c r="P64" i="14"/>
  <c r="O64" i="14"/>
  <c r="N64" i="14"/>
  <c r="M64" i="14"/>
  <c r="I64" i="14"/>
  <c r="G64" i="14"/>
  <c r="E64" i="14"/>
  <c r="W62" i="14"/>
  <c r="V62" i="14"/>
  <c r="U62" i="14"/>
  <c r="T62" i="14"/>
  <c r="Q62" i="14"/>
  <c r="P62" i="14"/>
  <c r="O62" i="14"/>
  <c r="N62" i="14"/>
  <c r="M62" i="14"/>
  <c r="I62" i="14"/>
  <c r="G62" i="14"/>
  <c r="E62" i="14"/>
  <c r="W61" i="14"/>
  <c r="V61" i="14"/>
  <c r="U61" i="14"/>
  <c r="T61" i="14"/>
  <c r="Q61" i="14"/>
  <c r="P61" i="14"/>
  <c r="O61" i="14"/>
  <c r="N61" i="14"/>
  <c r="M61" i="14"/>
  <c r="I61" i="14"/>
  <c r="G61" i="14"/>
  <c r="E61" i="14"/>
  <c r="W60" i="14"/>
  <c r="V60" i="14"/>
  <c r="U60" i="14"/>
  <c r="T60" i="14"/>
  <c r="Q60" i="14"/>
  <c r="P60" i="14"/>
  <c r="O60" i="14"/>
  <c r="N60" i="14"/>
  <c r="M60" i="14"/>
  <c r="I60" i="14"/>
  <c r="G60" i="14"/>
  <c r="E60" i="14"/>
  <c r="W57" i="14"/>
  <c r="V57" i="14"/>
  <c r="U57" i="14"/>
  <c r="T57" i="14"/>
  <c r="Q57" i="14"/>
  <c r="P57" i="14"/>
  <c r="O57" i="14"/>
  <c r="N57" i="14"/>
  <c r="M57" i="14"/>
  <c r="I57" i="14"/>
  <c r="G57" i="14"/>
  <c r="E57" i="14"/>
  <c r="W56" i="14"/>
  <c r="V56" i="14"/>
  <c r="U56" i="14"/>
  <c r="T56" i="14"/>
  <c r="Q56" i="14"/>
  <c r="P56" i="14"/>
  <c r="O56" i="14"/>
  <c r="N56" i="14"/>
  <c r="M56" i="14"/>
  <c r="I56" i="14"/>
  <c r="G56" i="14"/>
  <c r="E56" i="14"/>
  <c r="W55" i="14"/>
  <c r="V55" i="14"/>
  <c r="U55" i="14"/>
  <c r="T55" i="14"/>
  <c r="Q55" i="14"/>
  <c r="P55" i="14"/>
  <c r="O55" i="14"/>
  <c r="N55" i="14"/>
  <c r="M55" i="14"/>
  <c r="I55" i="14"/>
  <c r="G55" i="14"/>
  <c r="E55" i="14"/>
  <c r="W54" i="14"/>
  <c r="V54" i="14"/>
  <c r="U54" i="14"/>
  <c r="T54" i="14"/>
  <c r="Q54" i="14"/>
  <c r="P54" i="14"/>
  <c r="O54" i="14"/>
  <c r="N54" i="14"/>
  <c r="M54" i="14"/>
  <c r="I54" i="14"/>
  <c r="G54" i="14"/>
  <c r="E54" i="14"/>
  <c r="W52" i="14"/>
  <c r="V52" i="14"/>
  <c r="U52" i="14"/>
  <c r="T52" i="14"/>
  <c r="Q52" i="14"/>
  <c r="P52" i="14"/>
  <c r="O52" i="14"/>
  <c r="N52" i="14"/>
  <c r="M52" i="14"/>
  <c r="I52" i="14"/>
  <c r="G52" i="14"/>
  <c r="E52" i="14"/>
  <c r="W50" i="14"/>
  <c r="V50" i="14"/>
  <c r="U50" i="14"/>
  <c r="T50" i="14"/>
  <c r="Q50" i="14"/>
  <c r="P50" i="14"/>
  <c r="O50" i="14"/>
  <c r="N50" i="14"/>
  <c r="M50" i="14"/>
  <c r="I50" i="14"/>
  <c r="G50" i="14"/>
  <c r="E50" i="14"/>
  <c r="W48" i="14"/>
  <c r="V48" i="14"/>
  <c r="U48" i="14"/>
  <c r="T48" i="14"/>
  <c r="Q48" i="14"/>
  <c r="P48" i="14"/>
  <c r="O48" i="14"/>
  <c r="N48" i="14"/>
  <c r="M48" i="14"/>
  <c r="I48" i="14"/>
  <c r="G48" i="14"/>
  <c r="E48" i="14"/>
  <c r="W47" i="14"/>
  <c r="V47" i="14"/>
  <c r="U47" i="14"/>
  <c r="T47" i="14"/>
  <c r="Q47" i="14"/>
  <c r="P47" i="14"/>
  <c r="O47" i="14"/>
  <c r="N47" i="14"/>
  <c r="M47" i="14"/>
  <c r="I47" i="14"/>
  <c r="G47" i="14"/>
  <c r="E47" i="14"/>
  <c r="W46" i="14"/>
  <c r="V46" i="14"/>
  <c r="U46" i="14"/>
  <c r="T46" i="14"/>
  <c r="Q46" i="14"/>
  <c r="P46" i="14"/>
  <c r="O46" i="14"/>
  <c r="N46" i="14"/>
  <c r="M46" i="14"/>
  <c r="I46" i="14"/>
  <c r="G46" i="14"/>
  <c r="E46" i="14"/>
  <c r="W45" i="14"/>
  <c r="V45" i="14"/>
  <c r="U45" i="14"/>
  <c r="T45" i="14"/>
  <c r="Q45" i="14"/>
  <c r="P45" i="14"/>
  <c r="O45" i="14"/>
  <c r="N45" i="14"/>
  <c r="M45" i="14"/>
  <c r="I45" i="14"/>
  <c r="G45" i="14"/>
  <c r="E45" i="14"/>
  <c r="W44" i="14"/>
  <c r="V44" i="14"/>
  <c r="U44" i="14"/>
  <c r="T44" i="14"/>
  <c r="Q44" i="14"/>
  <c r="P44" i="14"/>
  <c r="O44" i="14"/>
  <c r="N44" i="14"/>
  <c r="M44" i="14"/>
  <c r="I44" i="14"/>
  <c r="G44" i="14"/>
  <c r="E44" i="14"/>
  <c r="W43" i="14"/>
  <c r="V43" i="14"/>
  <c r="U43" i="14"/>
  <c r="T43" i="14"/>
  <c r="Q43" i="14"/>
  <c r="P43" i="14"/>
  <c r="O43" i="14"/>
  <c r="N43" i="14"/>
  <c r="M43" i="14"/>
  <c r="I43" i="14"/>
  <c r="G43" i="14"/>
  <c r="E43" i="14"/>
  <c r="W41" i="14"/>
  <c r="V41" i="14"/>
  <c r="U41" i="14"/>
  <c r="T41" i="14"/>
  <c r="Q41" i="14"/>
  <c r="P41" i="14"/>
  <c r="O41" i="14"/>
  <c r="N41" i="14"/>
  <c r="M41" i="14"/>
  <c r="I41" i="14"/>
  <c r="G41" i="14"/>
  <c r="E41" i="14"/>
  <c r="W40" i="14"/>
  <c r="V40" i="14"/>
  <c r="U40" i="14"/>
  <c r="T40" i="14"/>
  <c r="Q40" i="14"/>
  <c r="P40" i="14"/>
  <c r="O40" i="14"/>
  <c r="N40" i="14"/>
  <c r="M40" i="14"/>
  <c r="I40" i="14"/>
  <c r="G40" i="14"/>
  <c r="E40" i="14"/>
  <c r="W37" i="14"/>
  <c r="V37" i="14"/>
  <c r="U37" i="14"/>
  <c r="T37" i="14"/>
  <c r="Q37" i="14"/>
  <c r="P37" i="14"/>
  <c r="O37" i="14"/>
  <c r="N37" i="14"/>
  <c r="M37" i="14"/>
  <c r="I37" i="14"/>
  <c r="G37" i="14"/>
  <c r="E37" i="14"/>
  <c r="W36" i="14"/>
  <c r="V36" i="14"/>
  <c r="U36" i="14"/>
  <c r="T36" i="14"/>
  <c r="Q36" i="14"/>
  <c r="P36" i="14"/>
  <c r="O36" i="14"/>
  <c r="N36" i="14"/>
  <c r="M36" i="14"/>
  <c r="I36" i="14"/>
  <c r="G36" i="14"/>
  <c r="E36" i="14"/>
  <c r="W35" i="14"/>
  <c r="V35" i="14"/>
  <c r="U35" i="14"/>
  <c r="T35" i="14"/>
  <c r="Q35" i="14"/>
  <c r="P35" i="14"/>
  <c r="O35" i="14"/>
  <c r="N35" i="14"/>
  <c r="M35" i="14"/>
  <c r="I35" i="14"/>
  <c r="G35" i="14"/>
  <c r="E35" i="14"/>
  <c r="W34" i="14"/>
  <c r="V34" i="14"/>
  <c r="U34" i="14"/>
  <c r="T34" i="14"/>
  <c r="Q34" i="14"/>
  <c r="P34" i="14"/>
  <c r="O34" i="14"/>
  <c r="N34" i="14"/>
  <c r="M34" i="14"/>
  <c r="I34" i="14"/>
  <c r="G34" i="14"/>
  <c r="E34" i="14"/>
  <c r="W32" i="14"/>
  <c r="V32" i="14"/>
  <c r="U32" i="14"/>
  <c r="T32" i="14"/>
  <c r="Q32" i="14"/>
  <c r="P32" i="14"/>
  <c r="O32" i="14"/>
  <c r="N32" i="14"/>
  <c r="M32" i="14"/>
  <c r="I32" i="14"/>
  <c r="G32" i="14"/>
  <c r="E32" i="14"/>
  <c r="W31" i="14"/>
  <c r="V31" i="14"/>
  <c r="U31" i="14"/>
  <c r="T31" i="14"/>
  <c r="Q31" i="14"/>
  <c r="P31" i="14"/>
  <c r="O31" i="14"/>
  <c r="N31" i="14"/>
  <c r="M31" i="14"/>
  <c r="I31" i="14"/>
  <c r="G31" i="14"/>
  <c r="E31" i="14"/>
  <c r="W29" i="14"/>
  <c r="V29" i="14"/>
  <c r="U29" i="14"/>
  <c r="T29" i="14"/>
  <c r="Q29" i="14"/>
  <c r="P29" i="14"/>
  <c r="O29" i="14"/>
  <c r="N29" i="14"/>
  <c r="M29" i="14"/>
  <c r="I29" i="14"/>
  <c r="G29" i="14"/>
  <c r="E29" i="14"/>
  <c r="W28" i="14"/>
  <c r="V28" i="14"/>
  <c r="U28" i="14"/>
  <c r="T28" i="14"/>
  <c r="Q28" i="14"/>
  <c r="P28" i="14"/>
  <c r="O28" i="14"/>
  <c r="N28" i="14"/>
  <c r="M28" i="14"/>
  <c r="I28" i="14"/>
  <c r="G28" i="14"/>
  <c r="E28" i="14"/>
  <c r="W27" i="14"/>
  <c r="V27" i="14"/>
  <c r="U27" i="14"/>
  <c r="T27" i="14"/>
  <c r="Q27" i="14"/>
  <c r="P27" i="14"/>
  <c r="O27" i="14"/>
  <c r="N27" i="14"/>
  <c r="M27" i="14"/>
  <c r="I27" i="14"/>
  <c r="G27" i="14"/>
  <c r="E27" i="14"/>
  <c r="W26" i="14"/>
  <c r="V26" i="14"/>
  <c r="U26" i="14"/>
  <c r="T26" i="14"/>
  <c r="Q26" i="14"/>
  <c r="P26" i="14"/>
  <c r="O26" i="14"/>
  <c r="N26" i="14"/>
  <c r="M26" i="14"/>
  <c r="I26" i="14"/>
  <c r="G26" i="14"/>
  <c r="E26" i="14"/>
  <c r="W25" i="14"/>
  <c r="V25" i="14"/>
  <c r="U25" i="14"/>
  <c r="T25" i="14"/>
  <c r="Q25" i="14"/>
  <c r="P25" i="14"/>
  <c r="O25" i="14"/>
  <c r="N25" i="14"/>
  <c r="M25" i="14"/>
  <c r="I25" i="14"/>
  <c r="G25" i="14"/>
  <c r="E25" i="14"/>
  <c r="W24" i="14"/>
  <c r="V24" i="14"/>
  <c r="U24" i="14"/>
  <c r="T24" i="14"/>
  <c r="Q24" i="14"/>
  <c r="P24" i="14"/>
  <c r="O24" i="14"/>
  <c r="N24" i="14"/>
  <c r="M24" i="14"/>
  <c r="I24" i="14"/>
  <c r="G24" i="14"/>
  <c r="E24" i="14"/>
  <c r="W22" i="14"/>
  <c r="V22" i="14"/>
  <c r="U22" i="14"/>
  <c r="T22" i="14"/>
  <c r="Q22" i="14"/>
  <c r="P22" i="14"/>
  <c r="O22" i="14"/>
  <c r="N22" i="14"/>
  <c r="M22" i="14"/>
  <c r="I22" i="14"/>
  <c r="G22" i="14"/>
  <c r="E22" i="14"/>
  <c r="W21" i="14"/>
  <c r="V21" i="14"/>
  <c r="U21" i="14"/>
  <c r="T21" i="14"/>
  <c r="Q21" i="14"/>
  <c r="P21" i="14"/>
  <c r="O21" i="14"/>
  <c r="N21" i="14"/>
  <c r="M21" i="14"/>
  <c r="I21" i="14"/>
  <c r="G21" i="14"/>
  <c r="E21" i="14"/>
  <c r="W20" i="14"/>
  <c r="V20" i="14"/>
  <c r="U20" i="14"/>
  <c r="T20" i="14"/>
  <c r="Q20" i="14"/>
  <c r="P20" i="14"/>
  <c r="O20" i="14"/>
  <c r="N20" i="14"/>
  <c r="M20" i="14"/>
  <c r="I20" i="14"/>
  <c r="G20" i="14"/>
  <c r="E20" i="14"/>
  <c r="W18" i="14"/>
  <c r="V18" i="14"/>
  <c r="U18" i="14"/>
  <c r="T18" i="14"/>
  <c r="Q18" i="14"/>
  <c r="P18" i="14"/>
  <c r="O18" i="14"/>
  <c r="N18" i="14"/>
  <c r="M18" i="14"/>
  <c r="I18" i="14"/>
  <c r="G18" i="14"/>
  <c r="E18" i="14"/>
  <c r="W17" i="14"/>
  <c r="V17" i="14"/>
  <c r="U17" i="14"/>
  <c r="T17" i="14"/>
  <c r="Q17" i="14"/>
  <c r="P17" i="14"/>
  <c r="O17" i="14"/>
  <c r="N17" i="14"/>
  <c r="M17" i="14"/>
  <c r="I17" i="14"/>
  <c r="G17" i="14"/>
  <c r="E17" i="14"/>
  <c r="W16" i="14"/>
  <c r="V16" i="14"/>
  <c r="U16" i="14"/>
  <c r="T16" i="14"/>
  <c r="Q16" i="14"/>
  <c r="P16" i="14"/>
  <c r="O16" i="14"/>
  <c r="N16" i="14"/>
  <c r="M16" i="14"/>
  <c r="I16" i="14"/>
  <c r="G16" i="14"/>
  <c r="E16" i="14"/>
  <c r="W14" i="14"/>
  <c r="V14" i="14"/>
  <c r="U14" i="14"/>
  <c r="T14" i="14"/>
  <c r="Q14" i="14"/>
  <c r="P14" i="14"/>
  <c r="O14" i="14"/>
  <c r="N14" i="14"/>
  <c r="M14" i="14"/>
  <c r="I14" i="14"/>
  <c r="G14" i="14"/>
  <c r="E14" i="14"/>
  <c r="W13" i="14"/>
  <c r="V13" i="14"/>
  <c r="U13" i="14"/>
  <c r="T13" i="14"/>
  <c r="Q13" i="14"/>
  <c r="P13" i="14"/>
  <c r="O13" i="14"/>
  <c r="N13" i="14"/>
  <c r="M13" i="14"/>
  <c r="I13" i="14"/>
  <c r="G13" i="14"/>
  <c r="E13" i="14"/>
  <c r="W12" i="14"/>
  <c r="V12" i="14"/>
  <c r="U12" i="14"/>
  <c r="T12" i="14"/>
  <c r="Q12" i="14"/>
  <c r="P12" i="14"/>
  <c r="O12" i="14"/>
  <c r="N12" i="14"/>
  <c r="M12" i="14"/>
  <c r="I12" i="14"/>
  <c r="G12" i="14"/>
  <c r="E12" i="14"/>
  <c r="W11" i="14"/>
  <c r="V11" i="14"/>
  <c r="U11" i="14"/>
  <c r="T11" i="14"/>
  <c r="Q11" i="14"/>
  <c r="P11" i="14"/>
  <c r="O11" i="14"/>
  <c r="N11" i="14"/>
  <c r="M11" i="14"/>
  <c r="I11" i="14"/>
  <c r="G11" i="14"/>
  <c r="E11" i="14"/>
  <c r="W10" i="14"/>
  <c r="V10" i="14"/>
  <c r="U10" i="14"/>
  <c r="T10" i="14"/>
  <c r="Q10" i="14"/>
  <c r="P10" i="14"/>
  <c r="O10" i="14"/>
  <c r="N10" i="14"/>
  <c r="M10" i="14"/>
  <c r="I10" i="14"/>
  <c r="G10" i="14"/>
  <c r="E10" i="14"/>
  <c r="W8" i="14"/>
  <c r="V8" i="14"/>
  <c r="U8" i="14"/>
  <c r="T8" i="14"/>
  <c r="Q8" i="14"/>
  <c r="P8" i="14"/>
  <c r="O8" i="14"/>
  <c r="N8" i="14"/>
  <c r="M8" i="14"/>
  <c r="I8" i="14"/>
  <c r="G8" i="14"/>
  <c r="E8" i="14"/>
  <c r="W7" i="14"/>
  <c r="V7" i="14"/>
  <c r="U7" i="14"/>
  <c r="T7" i="14"/>
  <c r="Q7" i="14"/>
  <c r="P7" i="14"/>
  <c r="O7" i="14"/>
  <c r="N7" i="14"/>
  <c r="M7" i="14"/>
  <c r="I7" i="14"/>
  <c r="G7" i="14"/>
  <c r="E7" i="14"/>
  <c r="W6" i="14"/>
  <c r="V6" i="14"/>
  <c r="U6" i="14"/>
  <c r="T6" i="14"/>
  <c r="Q6" i="14"/>
  <c r="P6" i="14"/>
  <c r="O6" i="14"/>
  <c r="N6" i="14"/>
  <c r="M6" i="14"/>
  <c r="I6" i="14"/>
  <c r="G6" i="14"/>
  <c r="E6" i="14"/>
  <c r="E63" i="14" l="1"/>
  <c r="V106" i="14"/>
  <c r="E92" i="14"/>
  <c r="G92" i="14"/>
  <c r="I92" i="14"/>
  <c r="N92" i="14"/>
  <c r="U92" i="14"/>
  <c r="H100" i="14"/>
  <c r="I100" i="14"/>
  <c r="N100" i="14"/>
  <c r="E106" i="14"/>
  <c r="G106" i="14"/>
  <c r="I106" i="14"/>
  <c r="P106" i="14"/>
  <c r="H106" i="14"/>
  <c r="M106" i="14"/>
  <c r="O106" i="14"/>
  <c r="M92" i="14"/>
  <c r="O92" i="14"/>
  <c r="Q92" i="14"/>
  <c r="T92" i="14"/>
  <c r="V92" i="14"/>
  <c r="P100" i="14"/>
  <c r="U100" i="14"/>
  <c r="W100" i="14"/>
  <c r="Q106" i="14"/>
  <c r="T106" i="14"/>
  <c r="W92" i="14"/>
  <c r="E100" i="14"/>
  <c r="G100" i="14"/>
  <c r="N106" i="14"/>
  <c r="U106" i="14"/>
  <c r="W106" i="14"/>
  <c r="P92" i="14"/>
  <c r="H92" i="14"/>
  <c r="M100" i="14"/>
  <c r="O100" i="14"/>
  <c r="Q100" i="14"/>
  <c r="T100" i="14"/>
  <c r="V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N117" i="13"/>
  <c r="L117" i="13"/>
  <c r="J117" i="13"/>
  <c r="H117" i="13"/>
  <c r="Q37" i="13"/>
  <c r="M37" i="13"/>
  <c r="W77" i="13"/>
  <c r="U77" i="13"/>
  <c r="P77" i="13"/>
  <c r="N77" i="13"/>
  <c r="L77" i="13"/>
  <c r="J77" i="13"/>
  <c r="H77" i="13"/>
  <c r="Q117" i="13"/>
  <c r="M117" i="13"/>
  <c r="W37" i="13"/>
  <c r="U37" i="13"/>
  <c r="P37" i="13"/>
  <c r="N37" i="13"/>
  <c r="J37" i="13"/>
  <c r="Q77" i="13"/>
  <c r="M77" i="13"/>
  <c r="L37" i="13"/>
  <c r="H37" i="13"/>
  <c r="Q3" i="14"/>
  <c r="Q9" i="13" s="1"/>
  <c r="P3" i="14"/>
  <c r="P9" i="13" s="1"/>
  <c r="N119" i="13"/>
  <c r="J119" i="13"/>
  <c r="N79" i="13"/>
  <c r="J79" i="13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P51" i="13"/>
  <c r="N51" i="13"/>
  <c r="L51" i="13"/>
  <c r="J51" i="13"/>
  <c r="H51" i="13"/>
  <c r="P38" i="13"/>
  <c r="N38" i="13"/>
  <c r="L38" i="13"/>
  <c r="J38" i="13"/>
  <c r="H38" i="13"/>
  <c r="P118" i="13"/>
  <c r="N118" i="13"/>
  <c r="L118" i="13"/>
  <c r="J118" i="13"/>
  <c r="H118" i="13"/>
  <c r="P116" i="13"/>
  <c r="N116" i="13"/>
  <c r="L116" i="13"/>
  <c r="J116" i="13"/>
  <c r="H116" i="13"/>
  <c r="P115" i="13"/>
  <c r="N115" i="13"/>
  <c r="L115" i="13"/>
  <c r="J115" i="13"/>
  <c r="H115" i="13"/>
  <c r="P91" i="13"/>
  <c r="N91" i="13"/>
  <c r="L91" i="13"/>
  <c r="J91" i="13"/>
  <c r="H91" i="13"/>
  <c r="P78" i="13"/>
  <c r="N78" i="13"/>
  <c r="L78" i="13"/>
  <c r="J78" i="13"/>
  <c r="H78" i="13"/>
  <c r="P76" i="13"/>
  <c r="N76" i="13"/>
  <c r="L76" i="13"/>
  <c r="J76" i="13"/>
  <c r="H76" i="13"/>
  <c r="P75" i="13"/>
  <c r="N75" i="13"/>
  <c r="L75" i="13"/>
  <c r="J75" i="13"/>
  <c r="H75" i="13"/>
  <c r="U51" i="13"/>
  <c r="Q51" i="13"/>
  <c r="M51" i="13"/>
  <c r="U38" i="13"/>
  <c r="Q38" i="13"/>
  <c r="M38" i="13"/>
  <c r="P36" i="13"/>
  <c r="N36" i="13"/>
  <c r="L36" i="13"/>
  <c r="J36" i="13"/>
  <c r="H36" i="13"/>
  <c r="P35" i="13"/>
  <c r="N35" i="13"/>
  <c r="L35" i="13"/>
  <c r="J35" i="13"/>
  <c r="H35" i="13"/>
  <c r="P11" i="13"/>
  <c r="N11" i="13"/>
  <c r="L11" i="13"/>
  <c r="J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H67" i="13"/>
  <c r="P67" i="13"/>
  <c r="P107" i="13"/>
  <c r="Q67" i="13"/>
  <c r="Q107" i="13"/>
  <c r="H107" i="13"/>
  <c r="L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P34" i="13"/>
  <c r="L86" i="13" l="1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K68" i="14" l="1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J16" i="14"/>
  <c r="J13" i="14"/>
  <c r="J11" i="14"/>
  <c r="J7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4" i="14"/>
  <c r="J12" i="14"/>
  <c r="J10" i="14"/>
  <c r="J8" i="14"/>
  <c r="J6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K106" i="14" l="1"/>
  <c r="K92" i="14"/>
  <c r="J92" i="14"/>
  <c r="K100" i="14"/>
  <c r="J100" i="14"/>
  <c r="J106" i="14"/>
  <c r="L106" i="14"/>
  <c r="L92" i="14"/>
  <c r="L100" i="14"/>
  <c r="E30" i="14"/>
  <c r="E33" i="14"/>
  <c r="E42" i="14"/>
  <c r="E39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38" i="13" l="1"/>
  <c r="F116" i="13"/>
  <c r="F91" i="13"/>
  <c r="F76" i="13"/>
  <c r="F35" i="13"/>
  <c r="F77" i="13"/>
  <c r="F37" i="13"/>
  <c r="F79" i="13"/>
  <c r="F119" i="13"/>
  <c r="F51" i="13"/>
  <c r="F118" i="13"/>
  <c r="F115" i="13"/>
  <c r="F78" i="13"/>
  <c r="F75" i="13"/>
  <c r="F36" i="13"/>
  <c r="F11" i="13"/>
  <c r="F117" i="13"/>
  <c r="S119" i="13"/>
  <c r="S115" i="13"/>
  <c r="S110" i="13"/>
  <c r="S105" i="13"/>
  <c r="S101" i="13"/>
  <c r="S97" i="13"/>
  <c r="S93" i="13"/>
  <c r="S78" i="13"/>
  <c r="S73" i="13"/>
  <c r="S69" i="13"/>
  <c r="S64" i="13"/>
  <c r="S60" i="13"/>
  <c r="S56" i="13"/>
  <c r="S52" i="13"/>
  <c r="S37" i="13"/>
  <c r="S32" i="13"/>
  <c r="S28" i="13"/>
  <c r="S23" i="13"/>
  <c r="S19" i="13"/>
  <c r="S15" i="13"/>
  <c r="S118" i="13"/>
  <c r="S113" i="13"/>
  <c r="S109" i="13"/>
  <c r="S104" i="13"/>
  <c r="S100" i="13"/>
  <c r="S96" i="13"/>
  <c r="S92" i="13"/>
  <c r="S77" i="13"/>
  <c r="S72" i="13"/>
  <c r="S68" i="13"/>
  <c r="S63" i="13"/>
  <c r="S59" i="13"/>
  <c r="S55" i="13"/>
  <c r="S51" i="13"/>
  <c r="S36" i="13"/>
  <c r="S31" i="13"/>
  <c r="S26" i="13"/>
  <c r="S22" i="13"/>
  <c r="S18" i="13"/>
  <c r="S14" i="13"/>
  <c r="S11" i="13"/>
  <c r="S117" i="13"/>
  <c r="S112" i="13"/>
  <c r="S108" i="13"/>
  <c r="S103" i="13"/>
  <c r="S99" i="13"/>
  <c r="S95" i="13"/>
  <c r="S91" i="13"/>
  <c r="S76" i="13"/>
  <c r="S71" i="13"/>
  <c r="S66" i="13"/>
  <c r="S62" i="13"/>
  <c r="S58" i="13"/>
  <c r="S54" i="13"/>
  <c r="S39" i="13"/>
  <c r="S35" i="13"/>
  <c r="S30" i="13"/>
  <c r="S25" i="13"/>
  <c r="S21" i="13"/>
  <c r="S17" i="13"/>
  <c r="S13" i="13"/>
  <c r="S116" i="13"/>
  <c r="S111" i="13"/>
  <c r="S106" i="13"/>
  <c r="S102" i="13"/>
  <c r="S98" i="13"/>
  <c r="S94" i="13"/>
  <c r="S79" i="13"/>
  <c r="S75" i="13"/>
  <c r="S70" i="13"/>
  <c r="S65" i="13"/>
  <c r="S61" i="13"/>
  <c r="S57" i="13"/>
  <c r="S53" i="13"/>
  <c r="S38" i="13"/>
  <c r="S33" i="13"/>
  <c r="S29" i="13"/>
  <c r="S24" i="13"/>
  <c r="S20" i="13"/>
  <c r="S16" i="13"/>
  <c r="S12" i="13"/>
  <c r="R119" i="13"/>
  <c r="R108" i="13"/>
  <c r="R99" i="13"/>
  <c r="R91" i="13"/>
  <c r="R71" i="13"/>
  <c r="R62" i="13"/>
  <c r="R54" i="13"/>
  <c r="R32" i="13"/>
  <c r="R23" i="13"/>
  <c r="R15" i="13"/>
  <c r="R109" i="13"/>
  <c r="R92" i="13"/>
  <c r="R63" i="13"/>
  <c r="R35" i="13"/>
  <c r="R18" i="13"/>
  <c r="R115" i="13"/>
  <c r="R98" i="13"/>
  <c r="R65" i="13"/>
  <c r="R38" i="13"/>
  <c r="R20" i="13"/>
  <c r="R77" i="13"/>
  <c r="R116" i="13"/>
  <c r="R105" i="13"/>
  <c r="R97" i="13"/>
  <c r="R78" i="13"/>
  <c r="R69" i="13"/>
  <c r="R60" i="13"/>
  <c r="R52" i="13"/>
  <c r="R30" i="13"/>
  <c r="R21" i="13"/>
  <c r="R13" i="13"/>
  <c r="R104" i="13"/>
  <c r="R76" i="13"/>
  <c r="R59" i="13"/>
  <c r="R31" i="13"/>
  <c r="R14" i="13"/>
  <c r="R111" i="13"/>
  <c r="R94" i="13"/>
  <c r="R61" i="13"/>
  <c r="R33" i="13"/>
  <c r="R16" i="13"/>
  <c r="R117" i="13"/>
  <c r="R112" i="13"/>
  <c r="R103" i="13"/>
  <c r="R95" i="13"/>
  <c r="R75" i="13"/>
  <c r="R66" i="13"/>
  <c r="R58" i="13"/>
  <c r="R39" i="13"/>
  <c r="R28" i="13"/>
  <c r="R19" i="13"/>
  <c r="R11" i="13"/>
  <c r="R118" i="13"/>
  <c r="R100" i="13"/>
  <c r="R72" i="13"/>
  <c r="R55" i="13"/>
  <c r="R26" i="13"/>
  <c r="R106" i="13"/>
  <c r="R79" i="13"/>
  <c r="R57" i="13"/>
  <c r="R29" i="13"/>
  <c r="R12" i="13"/>
  <c r="R110" i="13"/>
  <c r="R101" i="13"/>
  <c r="R93" i="13"/>
  <c r="R73" i="13"/>
  <c r="R64" i="13"/>
  <c r="R56" i="13"/>
  <c r="R36" i="13"/>
  <c r="R25" i="13"/>
  <c r="R17" i="13"/>
  <c r="R37" i="13"/>
  <c r="R113" i="13"/>
  <c r="R96" i="13"/>
  <c r="R68" i="13"/>
  <c r="R51" i="13"/>
  <c r="R22" i="13"/>
  <c r="R102" i="13"/>
  <c r="R70" i="13"/>
  <c r="R53" i="13"/>
  <c r="R24" i="13"/>
  <c r="V117" i="13"/>
  <c r="V119" i="13"/>
  <c r="V79" i="13"/>
  <c r="V115" i="13"/>
  <c r="V75" i="13"/>
  <c r="V37" i="13"/>
  <c r="V36" i="13"/>
  <c r="V116" i="13"/>
  <c r="V76" i="13"/>
  <c r="V77" i="13"/>
  <c r="V38" i="13"/>
  <c r="V118" i="13"/>
  <c r="V78" i="13"/>
  <c r="V11" i="13"/>
  <c r="V51" i="13"/>
  <c r="V91" i="13"/>
  <c r="V35" i="13"/>
  <c r="T77" i="13"/>
  <c r="T51" i="13"/>
  <c r="T38" i="13"/>
  <c r="T37" i="13"/>
  <c r="T117" i="13"/>
  <c r="T118" i="13"/>
  <c r="T116" i="13"/>
  <c r="T115" i="13"/>
  <c r="T91" i="13"/>
  <c r="T78" i="13"/>
  <c r="T76" i="13"/>
  <c r="T75" i="13"/>
  <c r="T119" i="13"/>
  <c r="T79" i="13"/>
  <c r="T36" i="13"/>
  <c r="T35" i="13"/>
  <c r="T11" i="13"/>
  <c r="G77" i="13"/>
  <c r="G51" i="13"/>
  <c r="G38" i="13"/>
  <c r="G37" i="13"/>
  <c r="G119" i="13"/>
  <c r="G117" i="13"/>
  <c r="G79" i="13"/>
  <c r="G118" i="13"/>
  <c r="G116" i="13"/>
  <c r="G115" i="13"/>
  <c r="G91" i="13"/>
  <c r="G78" i="13"/>
  <c r="G76" i="13"/>
  <c r="G75" i="13"/>
  <c r="G36" i="13"/>
  <c r="G35" i="13"/>
  <c r="G11" i="13"/>
  <c r="I119" i="13"/>
  <c r="I79" i="13"/>
  <c r="I118" i="13"/>
  <c r="I78" i="13"/>
  <c r="I51" i="13"/>
  <c r="I37" i="13"/>
  <c r="I116" i="13"/>
  <c r="I76" i="13"/>
  <c r="I38" i="13"/>
  <c r="I36" i="13"/>
  <c r="I115" i="13"/>
  <c r="I75" i="13"/>
  <c r="I35" i="13"/>
  <c r="I117" i="13"/>
  <c r="I77" i="13"/>
  <c r="I91" i="13"/>
  <c r="I11" i="13"/>
  <c r="K117" i="13"/>
  <c r="K79" i="13"/>
  <c r="K51" i="13"/>
  <c r="K37" i="13"/>
  <c r="K77" i="13"/>
  <c r="K119" i="13"/>
  <c r="K118" i="13"/>
  <c r="K115" i="13"/>
  <c r="K78" i="13"/>
  <c r="K75" i="13"/>
  <c r="K35" i="13"/>
  <c r="K38" i="13"/>
  <c r="K116" i="13"/>
  <c r="K91" i="13"/>
  <c r="K76" i="13"/>
  <c r="K36" i="13"/>
  <c r="K11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S80" i="13" l="1"/>
  <c r="S40" i="13"/>
  <c r="S107" i="13"/>
  <c r="S114" i="13"/>
  <c r="S67" i="13"/>
  <c r="S74" i="13"/>
  <c r="S120" i="13"/>
  <c r="S27" i="13"/>
  <c r="S34" i="13"/>
  <c r="R67" i="13"/>
  <c r="R27" i="13"/>
  <c r="R120" i="13"/>
  <c r="R107" i="13"/>
  <c r="R74" i="13"/>
  <c r="R34" i="13"/>
  <c r="R80" i="13"/>
  <c r="R40" i="13"/>
  <c r="R114" i="13"/>
  <c r="D37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E49" i="14"/>
  <c r="D118" i="13"/>
  <c r="D35" i="13"/>
  <c r="D115" i="13"/>
  <c r="D91" i="13"/>
  <c r="D51" i="13"/>
  <c r="D36" i="13"/>
  <c r="D75" i="13"/>
  <c r="D116" i="13"/>
  <c r="D38" i="13"/>
  <c r="D11" i="13"/>
  <c r="D78" i="13"/>
  <c r="R81" i="13" l="1"/>
  <c r="S46" i="13"/>
  <c r="S48" i="13" s="1"/>
  <c r="S6" i="13"/>
  <c r="S8" i="13" s="1"/>
  <c r="S81" i="13"/>
  <c r="S121" i="13"/>
  <c r="S86" i="13"/>
  <c r="S88" i="13" s="1"/>
  <c r="R86" i="13"/>
  <c r="R88" i="13" s="1"/>
  <c r="S41" i="13"/>
  <c r="R41" i="13"/>
  <c r="R121" i="13"/>
  <c r="R6" i="13"/>
  <c r="R8" i="13" s="1"/>
  <c r="R46" i="13"/>
  <c r="R4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W86" i="14"/>
  <c r="O86" i="14"/>
  <c r="K86" i="14"/>
  <c r="T86" i="14"/>
  <c r="V86" i="14"/>
  <c r="I86" i="14"/>
  <c r="U86" i="14"/>
  <c r="M86" i="14"/>
  <c r="G86" i="14"/>
  <c r="G49" i="14"/>
  <c r="K59" i="14" l="1"/>
  <c r="T59" i="14"/>
  <c r="I59" i="14"/>
  <c r="N59" i="14"/>
  <c r="V59" i="14"/>
  <c r="G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R108" i="14" l="1"/>
  <c r="R105" i="14"/>
  <c r="R103" i="14"/>
  <c r="R101" i="14"/>
  <c r="R98" i="14"/>
  <c r="R96" i="14"/>
  <c r="R94" i="14"/>
  <c r="R88" i="14"/>
  <c r="R85" i="14"/>
  <c r="R83" i="14"/>
  <c r="R81" i="14"/>
  <c r="R78" i="14"/>
  <c r="R76" i="14"/>
  <c r="R74" i="14"/>
  <c r="R107" i="14"/>
  <c r="R106" i="14" s="1"/>
  <c r="R104" i="14"/>
  <c r="R102" i="14"/>
  <c r="R99" i="14"/>
  <c r="R97" i="14"/>
  <c r="R95" i="14"/>
  <c r="R93" i="14"/>
  <c r="R87" i="14"/>
  <c r="R84" i="14"/>
  <c r="R82" i="14"/>
  <c r="R79" i="14"/>
  <c r="R77" i="14"/>
  <c r="R75" i="14"/>
  <c r="R73" i="14"/>
  <c r="R68" i="14"/>
  <c r="R64" i="14"/>
  <c r="R57" i="14"/>
  <c r="R52" i="14"/>
  <c r="R51" i="14" s="1"/>
  <c r="R46" i="14"/>
  <c r="R41" i="14"/>
  <c r="R35" i="14"/>
  <c r="R29" i="14"/>
  <c r="R25" i="14"/>
  <c r="R20" i="14"/>
  <c r="R67" i="14"/>
  <c r="R62" i="14"/>
  <c r="R56" i="14"/>
  <c r="R50" i="14"/>
  <c r="R49" i="14" s="1"/>
  <c r="R45" i="14"/>
  <c r="R40" i="14"/>
  <c r="R39" i="14" s="1"/>
  <c r="R34" i="14"/>
  <c r="R28" i="14"/>
  <c r="R24" i="14"/>
  <c r="R18" i="14"/>
  <c r="R13" i="14"/>
  <c r="R8" i="14"/>
  <c r="R37" i="14"/>
  <c r="R32" i="14"/>
  <c r="R27" i="14"/>
  <c r="R22" i="14"/>
  <c r="R12" i="14"/>
  <c r="R14" i="14"/>
  <c r="R66" i="14"/>
  <c r="R61" i="14"/>
  <c r="R55" i="14"/>
  <c r="R48" i="14"/>
  <c r="R44" i="14"/>
  <c r="R17" i="14"/>
  <c r="R7" i="14"/>
  <c r="R65" i="14"/>
  <c r="R60" i="14"/>
  <c r="R54" i="14"/>
  <c r="R47" i="14"/>
  <c r="R43" i="14"/>
  <c r="R36" i="14"/>
  <c r="R31" i="14"/>
  <c r="R26" i="14"/>
  <c r="R21" i="14"/>
  <c r="R16" i="14"/>
  <c r="R11" i="14"/>
  <c r="R6" i="14"/>
  <c r="R5" i="14" s="1"/>
  <c r="R10" i="14"/>
  <c r="F68" i="14"/>
  <c r="F66" i="14"/>
  <c r="F64" i="14"/>
  <c r="F61" i="14"/>
  <c r="D61" i="14" s="1"/>
  <c r="F57" i="14"/>
  <c r="F55" i="14"/>
  <c r="F52" i="14"/>
  <c r="F48" i="14"/>
  <c r="D48" i="14" s="1"/>
  <c r="F46" i="14"/>
  <c r="F44" i="14"/>
  <c r="F41" i="14"/>
  <c r="D41" i="14" s="1"/>
  <c r="F37" i="14"/>
  <c r="F35" i="14"/>
  <c r="F32" i="14"/>
  <c r="F29" i="14"/>
  <c r="F27" i="14"/>
  <c r="D27" i="14" s="1"/>
  <c r="F25" i="14"/>
  <c r="D25" i="14" s="1"/>
  <c r="F22" i="14"/>
  <c r="F20" i="14"/>
  <c r="D20" i="14" s="1"/>
  <c r="F17" i="14"/>
  <c r="D17" i="14" s="1"/>
  <c r="F14" i="14"/>
  <c r="F12" i="14"/>
  <c r="F10" i="14"/>
  <c r="F7" i="14"/>
  <c r="F67" i="14"/>
  <c r="F65" i="14"/>
  <c r="F62" i="14"/>
  <c r="F60" i="14"/>
  <c r="F56" i="14"/>
  <c r="D56" i="14" s="1"/>
  <c r="F54" i="14"/>
  <c r="D54" i="14" s="1"/>
  <c r="F50" i="14"/>
  <c r="F49" i="14" s="1"/>
  <c r="F47" i="14"/>
  <c r="F45" i="14"/>
  <c r="D45" i="14" s="1"/>
  <c r="F43" i="14"/>
  <c r="F40" i="14"/>
  <c r="F36" i="14"/>
  <c r="D36" i="14" s="1"/>
  <c r="F34" i="14"/>
  <c r="F31" i="14"/>
  <c r="D31" i="14" s="1"/>
  <c r="F28" i="14"/>
  <c r="D28" i="14" s="1"/>
  <c r="F26" i="14"/>
  <c r="F24" i="14"/>
  <c r="F21" i="14"/>
  <c r="F18" i="14"/>
  <c r="F16" i="14"/>
  <c r="D16" i="14" s="1"/>
  <c r="F13" i="14"/>
  <c r="F11" i="14"/>
  <c r="F8" i="14"/>
  <c r="F6" i="14"/>
  <c r="D6" i="14" s="1"/>
  <c r="F107" i="14"/>
  <c r="F102" i="14"/>
  <c r="D102" i="14" s="1"/>
  <c r="F97" i="14"/>
  <c r="F93" i="14"/>
  <c r="F84" i="14"/>
  <c r="F79" i="14"/>
  <c r="F75" i="14"/>
  <c r="D75" i="14" s="1"/>
  <c r="F108" i="14"/>
  <c r="D108" i="14" s="1"/>
  <c r="F103" i="14"/>
  <c r="F98" i="14"/>
  <c r="F94" i="14"/>
  <c r="F85" i="14"/>
  <c r="D85" i="14" s="1"/>
  <c r="F81" i="14"/>
  <c r="F76" i="14"/>
  <c r="F104" i="14"/>
  <c r="F99" i="14"/>
  <c r="F95" i="14"/>
  <c r="F87" i="14"/>
  <c r="F82" i="14"/>
  <c r="F77" i="14"/>
  <c r="F73" i="14"/>
  <c r="F105" i="14"/>
  <c r="F101" i="14"/>
  <c r="F96" i="14"/>
  <c r="F88" i="14"/>
  <c r="F83" i="14"/>
  <c r="D83" i="14" s="1"/>
  <c r="F78" i="14"/>
  <c r="F74" i="14"/>
  <c r="D103" i="14"/>
  <c r="S106" i="14"/>
  <c r="S51" i="14"/>
  <c r="D46" i="14"/>
  <c r="D35" i="14"/>
  <c r="D66" i="14"/>
  <c r="D55" i="14"/>
  <c r="D44" i="14"/>
  <c r="D22" i="14"/>
  <c r="D67" i="14"/>
  <c r="S49" i="14"/>
  <c r="S39" i="14"/>
  <c r="L86" i="14"/>
  <c r="L72" i="14"/>
  <c r="L51" i="14"/>
  <c r="G9" i="14"/>
  <c r="N86" i="14"/>
  <c r="D57" i="14"/>
  <c r="D68" i="14"/>
  <c r="D26" i="14" l="1"/>
  <c r="D47" i="14"/>
  <c r="D37" i="14"/>
  <c r="D62" i="14"/>
  <c r="D29" i="14"/>
  <c r="D95" i="14"/>
  <c r="R53" i="14"/>
  <c r="D65" i="14"/>
  <c r="D32" i="14"/>
  <c r="D18" i="14"/>
  <c r="D21" i="14"/>
  <c r="D43" i="14"/>
  <c r="R30" i="14"/>
  <c r="R86" i="14"/>
  <c r="R15" i="14"/>
  <c r="R59" i="14"/>
  <c r="R92" i="14"/>
  <c r="R9" i="14"/>
  <c r="R42" i="14"/>
  <c r="R38" i="14" s="1"/>
  <c r="R72" i="14"/>
  <c r="R100" i="14"/>
  <c r="R23" i="14"/>
  <c r="R80" i="14"/>
  <c r="R19" i="14"/>
  <c r="R63" i="14"/>
  <c r="R33" i="14"/>
  <c r="F59" i="14"/>
  <c r="F100" i="14"/>
  <c r="F92" i="14"/>
  <c r="F63" i="14"/>
  <c r="F86" i="14"/>
  <c r="D60" i="14"/>
  <c r="F10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91" i="14" l="1"/>
  <c r="R89" i="13" s="1"/>
  <c r="R90" i="13" s="1"/>
  <c r="R58" i="14"/>
  <c r="R4" i="14"/>
  <c r="R71" i="14"/>
  <c r="R49" i="13" s="1"/>
  <c r="R50" i="13" s="1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<sst xmlns="http://schemas.openxmlformats.org/spreadsheetml/2006/main" count="7610" uniqueCount="3507">
  <si>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</si>
  <si>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</si>
  <si>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</si>
  <si>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</si>
  <si>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</si>
  <si>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</si>
  <si>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</si>
  <si>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</si>
  <si>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</si>
  <si>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</si>
  <si>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</si>
  <si>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</si>
  <si>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</si>
  <si>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</si>
  <si>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</si>
  <si>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</si>
  <si>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</si>
  <si>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</si>
  <si>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</si>
  <si>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</si>
  <si>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</si>
  <si>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</si>
  <si>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</si>
  <si>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</si>
  <si>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</si>
  <si>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</si>
  <si>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</si>
  <si>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</si>
  <si>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</si>
  <si>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</si>
  <si>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</si>
  <si>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</si>
  <si>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</si>
  <si>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</si>
  <si>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</si>
  <si>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</si>
  <si>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</si>
  <si>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</si>
  <si>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</si>
  <si>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</si>
  <si>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</si>
  <si>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</si>
  <si>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</si>
  <si>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</si>
  <si>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</si>
  <si>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</si>
  <si>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</si>
  <si>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</si>
  <si>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</si>
  <si>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</si>
  <si>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</si>
  <si>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</si>
  <si>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</si>
  <si>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</si>
  <si>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</si>
  <si>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</si>
  <si>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</si>
  <si>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</si>
  <si>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</si>
  <si>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</si>
  <si>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</si>
  <si>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</si>
  <si>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</si>
  <si>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</si>
  <si>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</si>
  <si>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</si>
  <si>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</si>
  <si>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</si>
  <si>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</si>
  <si>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</si>
  <si>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</si>
  <si>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</si>
  <si>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</si>
  <si>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</si>
  <si>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</si>
  <si>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</si>
  <si>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</si>
  <si>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</si>
  <si>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</si>
  <si>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</si>
  <si>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</si>
  <si>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</si>
  <si>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</si>
  <si>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</si>
  <si>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</si>
  <si>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</si>
  <si>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</si>
  <si>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</si>
  <si>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</si>
  <si>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</si>
  <si>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</si>
  <si>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</si>
  <si>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</si>
  <si>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</si>
  <si>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</si>
  <si>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</si>
  <si>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</si>
  <si>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</si>
  <si>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</si>
  <si>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</si>
  <si>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</si>
  <si>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</si>
  <si>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</si>
  <si>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</si>
  <si>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</si>
  <si>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</si>
  <si>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</si>
  <si>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</si>
  <si>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</si>
  <si>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</si>
  <si>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</si>
  <si>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</si>
  <si>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</si>
  <si>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</si>
  <si>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</si>
  <si>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</si>
  <si>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</si>
  <si>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</si>
  <si>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</si>
  <si>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</si>
  <si>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</si>
  <si>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</si>
  <si>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</si>
  <si>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</si>
  <si>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</si>
  <si>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</si>
  <si>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</si>
  <si>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</si>
  <si>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</si>
  <si>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</si>
  <si>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</si>
  <si>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</si>
  <si>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</si>
  <si>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</si>
  <si>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</si>
  <si>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</si>
  <si>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</si>
  <si>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</si>
  <si>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</si>
  <si>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</si>
  <si>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</si>
  <si>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</si>
  <si>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</si>
  <si>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</si>
  <si>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</si>
  <si>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</si>
  <si>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</si>
  <si>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</si>
  <si>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</si>
  <si>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</si>
  <si>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</si>
  <si>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</si>
  <si>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</si>
  <si>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</si>
  <si>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</si>
  <si>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</si>
  <si>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</si>
  <si>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</si>
  <si>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</si>
  <si>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</si>
  <si>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</si>
  <si>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</si>
  <si>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</si>
  <si>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</si>
  <si>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</si>
  <si>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</si>
  <si>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</si>
  <si>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</si>
  <si>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</si>
  <si>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</si>
  <si>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</si>
  <si>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</si>
  <si>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</si>
  <si>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</si>
  <si>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</si>
  <si>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</si>
  <si>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</si>
  <si>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</si>
  <si>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</si>
  <si>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</si>
  <si>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</si>
  <si>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</si>
  <si>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</si>
  <si>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</si>
  <si>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</si>
  <si>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</si>
  <si>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</si>
  <si>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</si>
  <si>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</si>
  <si>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</si>
  <si>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</si>
  <si>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</si>
  <si>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</si>
  <si>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</si>
  <si>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</si>
  <si>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</si>
  <si>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</si>
  <si>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</si>
  <si>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</si>
  <si>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</si>
  <si>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</si>
  <si>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</si>
  <si>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</si>
  <si>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</si>
  <si>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</si>
  <si>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</si>
  <si>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</si>
  <si>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</si>
  <si>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</si>
  <si>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</si>
  <si>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</si>
  <si>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</si>
  <si>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</si>
  <si>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</si>
  <si>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</si>
  <si>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</si>
  <si>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</si>
  <si>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</si>
  <si>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</si>
  <si>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</si>
  <si>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</si>
  <si>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</si>
  <si>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</si>
  <si>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</si>
  <si>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</si>
  <si>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</si>
  <si>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</si>
  <si>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</si>
  <si>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</si>
  <si>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</si>
  <si>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</si>
  <si>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</si>
  <si>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</si>
  <si>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</si>
  <si>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</si>
  <si>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</si>
  <si>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</si>
  <si>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</si>
  <si>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</si>
  <si>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</si>
  <si>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</si>
  <si>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</si>
  <si>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</si>
  <si>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</si>
  <si>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</si>
  <si>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</si>
  <si>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</si>
  <si>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</si>
  <si>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</si>
  <si>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</si>
  <si>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</si>
  <si>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</si>
  <si>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</si>
  <si>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</si>
  <si>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</si>
  <si>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</si>
  <si>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</si>
  <si>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</si>
  <si>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</si>
  <si>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</si>
  <si>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</si>
  <si>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</si>
  <si>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</si>
  <si>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</si>
  <si>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</si>
  <si>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</si>
  <si>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</si>
  <si>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</si>
  <si>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</si>
  <si>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</si>
  <si>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</si>
  <si>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</si>
  <si>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</si>
  <si>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</si>
  <si>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</si>
  <si>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</si>
  <si>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</si>
  <si>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</si>
  <si>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</si>
  <si>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</si>
  <si>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</si>
  <si>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</si>
  <si>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</si>
  <si>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</si>
  <si>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</si>
  <si>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</si>
  <si>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</si>
  <si>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</si>
  <si>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</si>
  <si>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</si>
  <si>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</si>
  <si>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</si>
  <si>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</si>
  <si>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</si>
  <si>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</si>
  <si>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</si>
  <si>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</si>
  <si>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</si>
  <si>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</si>
  <si>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</si>
  <si>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</si>
  <si>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</si>
  <si>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</si>
  <si>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</si>
  <si>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</si>
  <si>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</si>
  <si>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</si>
  <si>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</si>
  <si>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</si>
  <si>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</si>
  <si>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</si>
  <si>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</si>
  <si>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</si>
  <si>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</si>
  <si>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</si>
  <si>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</si>
  <si>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</si>
  <si>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</si>
  <si>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</si>
  <si>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</si>
  <si>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</si>
  <si>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</si>
  <si>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</si>
  <si>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</si>
  <si>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</si>
  <si>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</si>
  <si>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</si>
  <si>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</si>
  <si>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</si>
  <si>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</si>
  <si>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</si>
  <si>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</si>
  <si>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</si>
  <si>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</si>
  <si>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</si>
  <si>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</si>
  <si>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</si>
  <si>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</si>
  <si>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</si>
  <si>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</si>
  <si>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</si>
  <si>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</si>
  <si>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</si>
  <si>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</si>
  <si>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</si>
  <si>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</si>
  <si>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</si>
  <si>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</si>
  <si>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</si>
  <si>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</si>
  <si>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</si>
  <si>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</si>
  <si>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</si>
  <si>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</si>
  <si>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</si>
  <si>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</si>
  <si>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</si>
  <si>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</si>
  <si>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</si>
  <si>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</si>
  <si>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</si>
  <si>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</si>
  <si>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</si>
  <si>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</si>
  <si>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</si>
  <si>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</si>
  <si>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</si>
  <si>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</si>
  <si>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</si>
  <si>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</si>
  <si>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</si>
  <si>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</si>
  <si>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</si>
  <si>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</si>
  <si>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</si>
  <si>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</si>
  <si>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</si>
  <si>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</si>
  <si>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</si>
  <si>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</si>
  <si>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</si>
  <si>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</si>
  <si>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</si>
  <si>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</si>
  <si>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</si>
  <si>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</si>
  <si>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</si>
  <si>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</si>
  <si>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</si>
  <si>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</si>
  <si>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</si>
  <si>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</si>
  <si>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</si>
  <si>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</si>
  <si>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</si>
  <si>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</si>
  <si>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</si>
  <si>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</si>
  <si>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</si>
  <si>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</si>
  <si>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</si>
  <si>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</si>
  <si>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</si>
  <si>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</si>
  <si>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</si>
  <si>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</si>
  <si>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</si>
  <si>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</si>
  <si>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</si>
  <si>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</si>
  <si>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</si>
  <si>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</si>
  <si>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</si>
  <si>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</si>
  <si>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</si>
  <si>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</si>
  <si>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</si>
  <si>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</si>
  <si>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</si>
  <si>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</si>
  <si>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</si>
  <si>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</si>
  <si>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</si>
  <si>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</si>
  <si>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</si>
  <si>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</si>
  <si>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</si>
  <si>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</si>
  <si>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</si>
  <si>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</si>
  <si>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</si>
  <si>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</si>
  <si>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</si>
  <si>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</si>
  <si>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</si>
  <si>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</si>
  <si>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</si>
  <si>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</si>
  <si>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</si>
  <si>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</si>
  <si>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</si>
  <si>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</si>
  <si>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</si>
  <si>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</si>
  <si>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</si>
  <si>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</si>
  <si>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</si>
  <si>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</si>
  <si>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</si>
  <si>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</si>
  <si>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</si>
  <si>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</si>
  <si>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</si>
  <si>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</si>
  <si>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</si>
  <si>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</si>
  <si>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</si>
  <si>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</si>
  <si>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</si>
  <si>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</si>
  <si>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</si>
  <si>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</si>
  <si>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</si>
  <si>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</si>
  <si>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</si>
  <si>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</si>
  <si>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</si>
  <si>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</si>
  <si>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</si>
  <si>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</si>
  <si>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</si>
  <si>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</si>
  <si>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</si>
  <si>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</si>
  <si>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</si>
  <si>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</si>
  <si>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</si>
  <si>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</si>
  <si>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</si>
  <si>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</si>
  <si>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</si>
  <si>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</si>
  <si>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</si>
  <si>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</si>
  <si>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</si>
  <si>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</si>
  <si>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</si>
  <si>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</si>
  <si>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</si>
  <si>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</si>
  <si>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</si>
  <si>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</si>
  <si>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</si>
  <si>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</si>
  <si>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</si>
  <si>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</si>
  <si>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</si>
  <si>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</si>
  <si>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</si>
  <si>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</si>
  <si>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</si>
  <si>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</si>
  <si>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</si>
  <si>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</si>
  <si>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</si>
  <si>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</si>
  <si>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</si>
  <si>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</si>
  <si>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</si>
  <si>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</si>
  <si>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</si>
  <si>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</si>
  <si>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</si>
  <si>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</si>
  <si>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</si>
  <si>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</si>
  <si>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</si>
  <si>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</si>
  <si>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</si>
  <si>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</si>
  <si>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</si>
  <si>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</si>
  <si>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</si>
  <si>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</si>
  <si>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</si>
  <si>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</si>
  <si>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</si>
  <si>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</si>
  <si>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</si>
  <si>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</si>
  <si>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</si>
  <si>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</si>
  <si>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</si>
  <si>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</si>
  <si>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</si>
  <si>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</si>
  <si>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</si>
  <si>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</si>
  <si>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</si>
  <si>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</si>
  <si>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</si>
  <si>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</si>
  <si>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</si>
  <si>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</si>
  <si>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</si>
  <si>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</si>
  <si>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</si>
  <si>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</si>
  <si>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</si>
  <si>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</si>
  <si>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</si>
  <si>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</si>
  <si>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</si>
  <si>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</si>
  <si>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</si>
  <si>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</si>
  <si>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</si>
  <si>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</si>
  <si>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</si>
  <si>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</si>
  <si>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</si>
  <si>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</si>
  <si>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</si>
  <si>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</si>
  <si>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</si>
  <si>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</si>
  <si>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</si>
  <si>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</si>
  <si>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</si>
  <si>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</si>
  <si>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</si>
  <si>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</si>
  <si>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</si>
  <si>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</si>
  <si>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</si>
  <si>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</si>
  <si>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</si>
  <si>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</si>
  <si>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</si>
  <si>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</si>
  <si>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</si>
  <si>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</si>
  <si>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</si>
  <si>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</si>
  <si>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</si>
  <si>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</si>
  <si>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</si>
  <si>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</si>
  <si>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</si>
  <si>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</si>
  <si>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</si>
  <si>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</si>
  <si>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</si>
  <si>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</si>
  <si>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</si>
  <si>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</si>
  <si>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</si>
  <si>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</si>
  <si>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</si>
  <si>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</si>
  <si>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</si>
  <si>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</si>
  <si>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</si>
  <si>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</si>
  <si>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</si>
  <si>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</si>
  <si>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</si>
  <si>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</si>
  <si>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</si>
  <si>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</si>
  <si>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</si>
  <si>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</si>
  <si>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</si>
  <si>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</si>
  <si>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</si>
  <si>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</si>
  <si>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</si>
  <si>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</si>
  <si>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</si>
  <si>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</si>
  <si>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</si>
  <si>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</si>
  <si>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</si>
  <si>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</si>
  <si>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</si>
  <si>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</si>
  <si>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</si>
  <si>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</si>
  <si>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</si>
  <si>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</si>
  <si>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</si>
  <si>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</si>
  <si>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</si>
  <si>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</si>
  <si>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</si>
  <si>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</si>
  <si>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</si>
  <si>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</si>
  <si>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</si>
  <si>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</si>
  <si>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</si>
  <si>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</si>
  <si>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</si>
  <si>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</si>
  <si>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</si>
  <si>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</si>
  <si>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</si>
  <si>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</si>
  <si>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</si>
  <si>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</si>
  <si>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</si>
  <si>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</si>
  <si>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</si>
  <si>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</si>
  <si>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</si>
  <si>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</si>
  <si>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</si>
  <si>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</si>
  <si>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</si>
  <si>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</si>
  <si>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</si>
  <si>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</si>
  <si>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</si>
  <si>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</si>
  <si>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</si>
  <si>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</si>
  <si>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</si>
  <si>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</si>
  <si>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</si>
  <si>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</si>
  <si>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</si>
  <si>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</si>
  <si>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</si>
  <si>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</si>
  <si>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</si>
  <si>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</si>
  <si>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</si>
  <si>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</si>
  <si>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</si>
  <si>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</si>
  <si>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</si>
  <si>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</si>
  <si>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</si>
  <si>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</si>
  <si>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</si>
  <si>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</si>
  <si>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</si>
  <si>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</si>
  <si>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</si>
  <si>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</si>
  <si>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</si>
  <si>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</si>
  <si>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</si>
  <si>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</si>
  <si>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</si>
  <si>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</si>
  <si>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</si>
  <si>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</si>
  <si>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</si>
  <si>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</si>
  <si>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</si>
  <si>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</si>
  <si>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</si>
  <si>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</si>
  <si>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</si>
  <si>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</si>
  <si>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</si>
  <si>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</si>
  <si>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</si>
  <si>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</si>
  <si>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</si>
  <si>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</si>
  <si>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</si>
  <si>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</si>
  <si>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</si>
  <si>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</si>
  <si>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</si>
  <si>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</si>
  <si>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</si>
  <si>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</si>
  <si>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</si>
  <si>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</si>
  <si>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</si>
  <si>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</si>
  <si>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</si>
  <si>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</si>
  <si>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</si>
  <si>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</si>
  <si>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</si>
  <si>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</si>
  <si>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</si>
  <si>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</si>
  <si>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</si>
  <si>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</si>
  <si>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</si>
  <si>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</si>
  <si>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</si>
  <si>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</si>
  <si>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</si>
  <si>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</si>
  <si>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</si>
  <si>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</si>
  <si>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</si>
  <si>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</si>
  <si>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</si>
  <si>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</si>
  <si>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</si>
  <si>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</si>
  <si>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</si>
  <si>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</si>
  <si>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</si>
  <si>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</si>
  <si>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</si>
  <si>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</si>
  <si>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</si>
  <si>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</si>
  <si>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</si>
  <si>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</si>
  <si>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</si>
  <si>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</si>
  <si>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</si>
  <si>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</si>
  <si>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</si>
  <si>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</si>
  <si>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</si>
  <si>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</si>
  <si>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</si>
  <si>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</si>
  <si>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</si>
  <si>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</si>
  <si>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</si>
  <si>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</si>
  <si>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</si>
  <si>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</si>
  <si>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</si>
  <si>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</si>
  <si>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</si>
  <si>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</si>
  <si>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</si>
  <si>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</si>
  <si>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</si>
  <si>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</si>
  <si>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</si>
  <si>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</si>
  <si>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</si>
  <si>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</si>
  <si>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</si>
  <si>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</si>
  <si>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</si>
  <si>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</si>
  <si>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</si>
  <si>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</si>
  <si>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</si>
  <si>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</si>
  <si>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</si>
  <si>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</si>
  <si>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</si>
  <si>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</si>
  <si>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</si>
  <si>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</si>
  <si>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</si>
  <si>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</si>
  <si>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</si>
  <si>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</si>
  <si>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</si>
  <si>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</si>
  <si>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</si>
  <si>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</si>
  <si>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</si>
  <si>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</si>
  <si>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</si>
  <si>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</si>
  <si>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</si>
  <si>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</si>
  <si>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</si>
  <si>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</si>
  <si>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</si>
  <si>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</si>
  <si>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</si>
  <si>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</si>
  <si>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</si>
  <si>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</si>
  <si>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</si>
  <si>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</si>
  <si>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</si>
  <si>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</si>
  <si>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</si>
  <si>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</si>
  <si>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</si>
  <si>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</si>
  <si>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</si>
  <si>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</si>
  <si>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</si>
  <si>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</si>
  <si>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</si>
  <si>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</si>
  <si>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</si>
  <si>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</si>
  <si>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</si>
  <si>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</si>
  <si>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</si>
  <si>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</si>
  <si>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</si>
  <si>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</si>
  <si>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</si>
  <si>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</si>
  <si>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</si>
  <si>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</si>
  <si>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</si>
  <si>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</si>
  <si>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</si>
  <si>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</si>
  <si>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</si>
  <si>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</si>
  <si>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</si>
  <si>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</si>
  <si>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</si>
  <si>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</si>
  <si>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</si>
  <si>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</si>
  <si>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</si>
  <si>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</si>
  <si>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</si>
  <si>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</si>
  <si>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</si>
  <si>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</si>
  <si>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</si>
  <si>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</si>
  <si>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</si>
  <si>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</si>
  <si>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</si>
  <si>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</si>
  <si>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</si>
  <si>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</si>
  <si>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</si>
  <si>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</si>
  <si>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</si>
  <si>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</si>
  <si>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</si>
  <si>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</si>
  <si>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</si>
  <si>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</si>
  <si>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</si>
  <si>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</si>
  <si>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</si>
  <si>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</si>
  <si>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</si>
  <si>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</si>
  <si>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</si>
  <si>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</si>
  <si>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</si>
  <si>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</si>
  <si>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</si>
  <si>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</si>
  <si>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</si>
  <si>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</si>
  <si>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</si>
  <si>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</si>
  <si>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</si>
  <si>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</si>
  <si>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</si>
  <si>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</si>
  <si>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</si>
  <si>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</si>
  <si>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</si>
  <si>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</si>
  <si>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</si>
  <si>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</si>
  <si>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</si>
  <si>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</si>
  <si>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</si>
  <si>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</si>
  <si>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</si>
  <si>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</si>
  <si>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</si>
  <si>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</si>
  <si>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</si>
  <si>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</si>
  <si>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</si>
  <si>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</si>
  <si>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</si>
  <si>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</si>
  <si>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</si>
  <si>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</si>
  <si>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</si>
  <si>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</si>
  <si>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</si>
  <si>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</si>
  <si>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</si>
  <si>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</si>
  <si>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</si>
  <si>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</si>
  <si>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</si>
  <si>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</si>
  <si>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</si>
  <si>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</si>
  <si>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</si>
  <si>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</si>
  <si>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</si>
  <si>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</si>
  <si>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</si>
  <si>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</si>
  <si>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</si>
  <si>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</si>
  <si>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</si>
  <si>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</si>
  <si>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</si>
  <si>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</si>
  <si>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</si>
  <si>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</si>
  <si>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</si>
  <si>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</si>
  <si>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</si>
  <si>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</si>
  <si>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</si>
  <si>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</si>
  <si>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</si>
  <si>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</si>
  <si>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</si>
  <si>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</si>
  <si>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</si>
  <si>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</si>
  <si>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</si>
  <si>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</si>
  <si>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</si>
  <si>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</si>
  <si>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</si>
  <si>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</si>
  <si>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</si>
  <si>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</si>
  <si>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</si>
  <si>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</si>
  <si>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</si>
  <si>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</si>
  <si>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</si>
  <si>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</si>
  <si>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</si>
  <si>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</si>
  <si>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</si>
  <si>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</si>
  <si>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</si>
  <si>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</si>
  <si>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</si>
  <si>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</si>
  <si>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</si>
  <si>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</si>
  <si>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</si>
  <si>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</si>
  <si>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</si>
  <si>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</si>
  <si>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</si>
  <si>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</si>
  <si>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</si>
  <si>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</si>
  <si>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</si>
  <si>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</si>
  <si>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</si>
  <si>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</si>
  <si>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</si>
  <si>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</si>
  <si>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</si>
  <si>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</si>
  <si>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</si>
  <si>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</si>
  <si>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</si>
  <si>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</si>
  <si>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</si>
  <si>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</si>
  <si>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</si>
  <si>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</si>
  <si>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</si>
  <si>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</si>
  <si>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</si>
  <si>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</si>
  <si>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</si>
  <si>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</si>
  <si>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</si>
  <si>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</si>
  <si>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</si>
  <si>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</si>
  <si>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</si>
  <si>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</si>
  <si>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</si>
  <si>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</si>
  <si>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</si>
  <si>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</si>
  <si>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</si>
  <si>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</si>
  <si>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</si>
  <si>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</si>
  <si>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</si>
  <si>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</si>
  <si>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</si>
  <si>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</si>
  <si>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</si>
  <si>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</si>
  <si>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</si>
  <si>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</si>
  <si>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</si>
  <si>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</si>
  <si>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</si>
  <si>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</si>
  <si>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</si>
  <si>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</si>
  <si>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</si>
  <si>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</si>
  <si>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</si>
  <si>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</si>
  <si>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</si>
  <si>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</si>
  <si>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</si>
  <si>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</si>
  <si>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</si>
  <si>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</si>
  <si>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</si>
  <si>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</si>
  <si>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</si>
  <si>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</si>
  <si>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</si>
  <si>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</si>
  <si>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</si>
  <si>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</si>
  <si>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</si>
  <si>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</si>
  <si>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</si>
  <si>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</si>
  <si>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</si>
  <si>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</si>
  <si>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</si>
  <si>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</si>
  <si>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</si>
  <si>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</si>
  <si>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</si>
  <si>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</si>
  <si>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</si>
  <si>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</si>
  <si>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</si>
  <si>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</si>
  <si>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</si>
  <si>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</si>
  <si>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</si>
  <si>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</si>
  <si>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</si>
  <si>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</si>
  <si>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</si>
  <si>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</si>
  <si>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</si>
  <si>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</si>
  <si>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</si>
  <si>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</si>
  <si>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</si>
  <si>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</si>
  <si>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</si>
  <si>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</si>
  <si>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</si>
  <si>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</si>
  <si>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</si>
  <si>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</si>
  <si>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</si>
  <si>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</si>
  <si>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</si>
  <si>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</si>
  <si>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</si>
  <si>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</si>
  <si>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</si>
  <si>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</si>
  <si>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</si>
  <si>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</si>
  <si>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</si>
  <si>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</si>
  <si>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</si>
  <si>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</si>
  <si>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</si>
  <si>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</si>
  <si>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</si>
  <si>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</si>
  <si>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</si>
  <si>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</si>
  <si>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</si>
  <si>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</si>
  <si>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</si>
  <si>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</si>
  <si>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</si>
  <si>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</si>
  <si>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</si>
  <si>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</si>
  <si>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</si>
  <si>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</si>
  <si>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</si>
  <si>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</si>
  <si>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</si>
  <si>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</si>
  <si>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</si>
  <si>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</si>
  <si>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</si>
  <si>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</si>
  <si>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</si>
  <si>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</si>
  <si>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</si>
  <si>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</si>
  <si>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</si>
  <si>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</si>
  <si>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</si>
  <si>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</si>
  <si>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</si>
  <si>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</si>
  <si>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</si>
  <si>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</si>
  <si>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</si>
  <si>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</si>
  <si>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</si>
  <si>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</si>
  <si>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</si>
  <si>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</si>
  <si>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</si>
  <si>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</si>
  <si>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</si>
  <si>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</si>
  <si>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</si>
  <si>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</si>
  <si>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</si>
  <si>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</si>
  <si>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</si>
  <si>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</si>
  <si>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</si>
  <si>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</si>
  <si>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</si>
  <si>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</si>
  <si>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</si>
  <si>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</si>
  <si>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</si>
  <si>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</si>
  <si>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</si>
  <si>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</si>
  <si>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</si>
  <si>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</si>
  <si>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</si>
  <si>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</si>
  <si>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</si>
  <si>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</si>
  <si>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</si>
  <si>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</si>
  <si>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</si>
  <si>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</si>
  <si>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</si>
  <si>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</si>
  <si>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</si>
  <si>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</si>
  <si>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</si>
  <si>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</si>
  <si>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</si>
  <si>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</si>
  <si>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</si>
  <si>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</si>
  <si>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</si>
  <si>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</si>
  <si>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</si>
  <si>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</si>
  <si>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</si>
  <si>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</si>
  <si>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</si>
  <si>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</si>
  <si>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</si>
  <si>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</si>
  <si>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</si>
  <si>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</si>
  <si>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</si>
  <si>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</si>
  <si>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</si>
  <si>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</si>
  <si>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</si>
  <si>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</si>
  <si>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</si>
  <si>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</si>
  <si>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</si>
  <si>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</si>
  <si>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</si>
  <si>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</si>
  <si>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</si>
  <si>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</si>
  <si>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</si>
  <si>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</si>
  <si>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</si>
  <si>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</si>
  <si>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</si>
  <si>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</si>
  <si>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</si>
  <si>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</si>
  <si>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</si>
  <si>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</si>
  <si>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</si>
  <si>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</si>
  <si>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</si>
  <si>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</si>
  <si>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</si>
  <si>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</si>
  <si>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</si>
  <si>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</si>
  <si>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</si>
  <si>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</si>
  <si>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</si>
  <si>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</si>
  <si>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</si>
  <si>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</si>
  <si>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</si>
  <si>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</si>
  <si>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</si>
  <si>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</si>
  <si>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</si>
  <si>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</si>
  <si>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</si>
  <si>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</si>
  <si>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</si>
  <si>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</si>
  <si>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</si>
  <si>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</si>
  <si>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</si>
  <si>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</si>
  <si>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</si>
  <si>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</si>
  <si>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</si>
  <si>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</si>
  <si>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</si>
  <si>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</si>
  <si>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</si>
  <si>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</si>
  <si>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</si>
  <si>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</si>
  <si>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</si>
  <si>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</si>
  <si>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</si>
  <si>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</si>
  <si>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</si>
  <si>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</si>
  <si>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</si>
  <si>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</si>
  <si>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</si>
  <si>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</si>
  <si>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</si>
  <si>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</si>
  <si>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</si>
  <si>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</si>
  <si>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</si>
  <si>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</si>
  <si>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</si>
  <si>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</si>
  <si>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</si>
  <si>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</si>
  <si>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</si>
  <si>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</si>
  <si>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</si>
  <si>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</si>
  <si>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</si>
  <si>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</si>
  <si>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</si>
  <si>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</si>
  <si>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</si>
  <si>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</si>
  <si>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</si>
  <si>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</si>
  <si>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</si>
  <si>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</si>
  <si>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</si>
  <si>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</si>
  <si>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</si>
  <si>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</si>
  <si>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</si>
  <si>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</si>
  <si>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</si>
  <si>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</si>
  <si>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</si>
  <si>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</si>
  <si>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</si>
  <si>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</si>
  <si>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</si>
  <si>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</si>
  <si>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</si>
  <si>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</si>
  <si>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</si>
  <si>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</si>
  <si>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</si>
  <si>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</si>
  <si>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</si>
  <si>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</si>
  <si>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</si>
  <si>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</si>
  <si>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</si>
  <si>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</si>
  <si>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</si>
  <si>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</si>
  <si>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</si>
  <si>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</si>
  <si>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</si>
  <si>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</si>
  <si>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</si>
  <si>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</si>
  <si>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</si>
  <si>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</si>
  <si>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</si>
  <si>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</si>
  <si>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</si>
  <si>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</si>
  <si>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</si>
  <si>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</si>
  <si>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</si>
  <si>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</si>
  <si>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</si>
  <si>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</si>
  <si>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</si>
  <si>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</si>
  <si>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</si>
  <si>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</si>
  <si>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</si>
  <si>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</si>
  <si>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</si>
  <si>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</si>
  <si>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</si>
  <si>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</si>
  <si>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</si>
  <si>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</si>
  <si>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</si>
  <si>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</si>
  <si>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</si>
  <si>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</si>
  <si>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</si>
  <si>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</si>
  <si>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</si>
  <si>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</si>
  <si>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</si>
  <si>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</si>
  <si>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</si>
  <si>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</si>
  <si>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</si>
  <si>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</si>
  <si>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</si>
  <si>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</si>
  <si>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</si>
  <si>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</si>
  <si>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</si>
  <si>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</si>
  <si>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</si>
  <si>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</si>
  <si>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</si>
  <si>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</si>
  <si>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</si>
  <si>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</si>
  <si>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</si>
  <si>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</si>
  <si>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</si>
  <si>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</si>
  <si>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</si>
  <si>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</si>
  <si>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</si>
  <si>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</si>
  <si>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</si>
  <si>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</si>
  <si>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</si>
  <si>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</si>
  <si>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</si>
  <si>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</si>
  <si>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</si>
  <si>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</si>
  <si>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</si>
  <si>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</si>
  <si>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</si>
  <si>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</si>
  <si>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</si>
  <si>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</si>
  <si>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</si>
  <si>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</si>
  <si>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</si>
  <si>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</si>
  <si>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</si>
  <si>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</si>
  <si>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</si>
  <si>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</si>
  <si>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</si>
  <si>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</si>
  <si>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</si>
  <si>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</si>
  <si>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</si>
  <si>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</si>
  <si>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</si>
  <si>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</si>
  <si>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</si>
  <si>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</si>
  <si>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</si>
  <si>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</si>
  <si>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</si>
  <si>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</si>
  <si>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</si>
  <si>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</si>
  <si>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</si>
  <si>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</si>
  <si>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</si>
  <si>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</si>
  <si>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</si>
  <si>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</si>
  <si>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</si>
  <si>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</si>
  <si>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</si>
  <si>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</si>
  <si>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</si>
  <si>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</si>
  <si>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</si>
  <si>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</si>
  <si>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</si>
  <si>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</si>
  <si>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</si>
  <si>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</si>
  <si>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</si>
  <si>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</si>
  <si>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</si>
  <si>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</si>
  <si>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</si>
  <si>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</si>
  <si>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</si>
  <si>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</si>
  <si>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</si>
  <si>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</si>
  <si>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</si>
  <si>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</si>
  <si>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</si>
  <si>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</si>
  <si>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</si>
  <si>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</si>
  <si>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</si>
  <si>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</si>
  <si>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</si>
  <si>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</si>
  <si>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</si>
  <si>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</si>
  <si>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</si>
  <si>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</si>
  <si>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</si>
  <si>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</si>
  <si>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</si>
  <si>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</si>
  <si>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</si>
  <si>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</si>
  <si>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</si>
  <si>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</si>
  <si>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</si>
  <si>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</si>
  <si>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</si>
  <si>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</si>
  <si>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</si>
  <si>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</si>
  <si>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</si>
  <si>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</si>
  <si>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</si>
  <si>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</si>
  <si>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</si>
  <si>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</si>
  <si>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</si>
  <si>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</si>
  <si>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</si>
  <si>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</si>
  <si>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</si>
  <si>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</si>
  <si>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</si>
  <si>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</si>
  <si>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</si>
  <si>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</si>
  <si>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</si>
  <si>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</si>
  <si>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</si>
  <si>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</si>
  <si>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</si>
  <si>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</si>
  <si>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</si>
  <si>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</si>
  <si>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</si>
  <si>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</si>
  <si>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</si>
  <si>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</si>
  <si>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</si>
  <si>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</si>
  <si>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</si>
  <si>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</si>
  <si>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</si>
  <si>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</si>
  <si>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</si>
  <si>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</si>
  <si>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</si>
  <si>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</si>
  <si>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</si>
  <si>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</si>
  <si>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</si>
  <si>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</si>
  <si>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</si>
  <si>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</si>
  <si>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</si>
  <si>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</si>
  <si>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</si>
  <si>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</si>
  <si>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</si>
  <si>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</si>
  <si>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</si>
  <si>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</si>
  <si>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</si>
  <si>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</si>
  <si>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</si>
  <si>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</si>
  <si>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</si>
  <si>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</si>
  <si>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</si>
  <si>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</si>
  <si>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</si>
  <si>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</si>
  <si>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</si>
  <si>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</si>
  <si>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</si>
  <si>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</si>
  <si>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</si>
  <si>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</si>
  <si>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</si>
  <si>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</si>
  <si>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</si>
  <si>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</si>
  <si>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</si>
  <si>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</si>
  <si>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</si>
  <si>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</si>
  <si>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</si>
  <si>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</si>
  <si>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</si>
  <si>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</si>
  <si>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</si>
  <si>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</si>
  <si>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</si>
  <si>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</si>
  <si>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</si>
  <si>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</si>
  <si>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</si>
  <si>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</si>
  <si>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</si>
  <si>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</si>
  <si>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</si>
  <si>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</si>
  <si>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</si>
  <si>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</si>
  <si>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</si>
  <si>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</si>
  <si>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</si>
  <si>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</si>
  <si>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</si>
  <si>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</si>
  <si>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</si>
  <si>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</si>
  <si>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</si>
  <si>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</si>
  <si>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</si>
  <si>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</si>
  <si>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</si>
  <si>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</si>
  <si>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</si>
  <si>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</si>
  <si>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</si>
  <si>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</si>
  <si>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</si>
  <si>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</si>
  <si>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</si>
  <si>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</si>
  <si>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</si>
  <si>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</si>
  <si>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</si>
  <si>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</si>
  <si>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</si>
  <si>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</si>
  <si>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</si>
  <si>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</si>
  <si>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</si>
  <si>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</si>
  <si>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</si>
  <si>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</si>
  <si>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</si>
  <si>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</si>
  <si>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</si>
  <si>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</si>
  <si>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</si>
  <si>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</si>
  <si>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</si>
  <si>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</si>
  <si>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</si>
  <si>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</si>
  <si>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</si>
  <si>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</si>
  <si>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</si>
  <si>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</si>
  <si>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</si>
  <si>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</si>
  <si>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</si>
  <si>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</si>
  <si>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</si>
  <si>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</si>
  <si>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</si>
  <si>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</si>
  <si>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</si>
  <si>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</si>
  <si>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</si>
  <si>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</si>
  <si>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</si>
  <si>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</si>
  <si>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</si>
  <si>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</si>
  <si>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</si>
  <si>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</si>
  <si>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</si>
  <si>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</si>
  <si>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</si>
  <si>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</si>
  <si>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</si>
  <si>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</si>
  <si>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</si>
  <si>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</si>
  <si>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</si>
  <si>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</si>
  <si>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</si>
  <si>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</si>
  <si>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</si>
  <si>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</si>
  <si>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</si>
  <si>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</si>
  <si>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</si>
  <si>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</si>
  <si>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</si>
  <si>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</si>
  <si>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</si>
  <si>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</si>
  <si>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</si>
  <si>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</si>
  <si>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</si>
  <si>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</si>
  <si>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</si>
  <si>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</si>
  <si>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</si>
  <si>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</si>
  <si>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</si>
  <si>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</si>
  <si>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</si>
  <si>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</si>
  <si>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</si>
  <si>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</si>
  <si>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</si>
  <si>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</si>
  <si>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</si>
  <si>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</si>
  <si>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</si>
  <si>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</si>
  <si>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</si>
  <si>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</si>
  <si>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</si>
  <si>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</si>
  <si>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</si>
  <si>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</si>
  <si>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</si>
  <si>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</si>
  <si>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</si>
  <si>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</si>
  <si>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</si>
  <si>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</si>
  <si>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</si>
  <si>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</si>
  <si>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</si>
  <si>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</si>
  <si>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</si>
  <si>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</si>
  <si>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</si>
  <si>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</si>
  <si>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</si>
  <si>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</si>
  <si>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</si>
  <si>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</si>
  <si>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</si>
  <si>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</si>
  <si>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</si>
  <si>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</si>
  <si>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</si>
  <si>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</si>
  <si>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</si>
  <si>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</si>
  <si>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</si>
  <si>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</si>
  <si>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</si>
  <si>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</si>
  <si>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</si>
  <si>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</si>
  <si>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</si>
  <si>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</si>
  <si>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</si>
  <si>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</si>
  <si>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</si>
  <si>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</si>
  <si>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</si>
  <si>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</si>
  <si>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</si>
  <si>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</si>
  <si>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</si>
  <si>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</si>
  <si>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</si>
  <si>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</si>
  <si>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</si>
  <si>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</si>
  <si>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</si>
  <si>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</si>
  <si>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</si>
  <si>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</si>
  <si>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</si>
  <si>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</si>
  <si>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</si>
  <si>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</si>
  <si>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</si>
  <si>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</si>
  <si>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</si>
  <si>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</si>
  <si>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</si>
  <si>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</si>
  <si>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</si>
  <si>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</si>
  <si>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</si>
  <si>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</si>
  <si>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</si>
  <si>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</si>
  <si>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</si>
  <si>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</si>
  <si>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</si>
  <si>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</si>
  <si>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</si>
  <si>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</si>
  <si>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</si>
  <si>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</si>
  <si>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</si>
  <si>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</si>
  <si>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</si>
  <si>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</si>
  <si>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</si>
  <si>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</si>
  <si>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</si>
  <si>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</si>
  <si>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</si>
  <si>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</si>
  <si>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</si>
  <si>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</si>
  <si>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</si>
  <si>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</si>
  <si>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</si>
  <si>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</si>
  <si>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</si>
  <si>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</si>
  <si>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</si>
  <si>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</si>
  <si>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</si>
  <si>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</si>
  <si>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</si>
  <si>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</si>
  <si>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</si>
  <si>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</si>
  <si>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</si>
  <si>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</si>
  <si>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</si>
  <si>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</si>
  <si>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</si>
  <si>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</si>
  <si>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</si>
  <si>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</si>
  <si>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</si>
  <si>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</si>
  <si>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</si>
  <si>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</si>
  <si>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</si>
  <si>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</si>
  <si>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</si>
  <si>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</si>
  <si>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</si>
  <si>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</si>
  <si>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</si>
  <si>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</si>
  <si>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</si>
  <si>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</si>
  <si>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</si>
  <si>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</si>
  <si>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</si>
  <si>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</si>
  <si>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</si>
  <si>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</si>
  <si>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</si>
  <si>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</si>
  <si>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</si>
  <si>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</si>
  <si>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</si>
  <si>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</si>
  <si>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</si>
  <si>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</si>
  <si>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</si>
  <si>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</si>
  <si>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</si>
  <si>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</si>
  <si>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</si>
  <si>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</si>
  <si>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</si>
  <si>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</si>
  <si>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</si>
  <si>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</si>
  <si>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</si>
  <si>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</si>
  <si>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</si>
  <si>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</si>
  <si>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</si>
  <si>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</si>
  <si>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</si>
  <si>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</si>
  <si>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</si>
  <si>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</si>
  <si>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</si>
  <si>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</si>
  <si>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</si>
  <si>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</si>
  <si>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</si>
  <si>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</si>
  <si>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</si>
  <si>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</si>
  <si>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</si>
  <si>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</si>
  <si>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</si>
  <si>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</si>
  <si>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</si>
  <si>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</si>
  <si>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</si>
  <si>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</si>
  <si>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</si>
  <si>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</si>
  <si>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</si>
  <si>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</si>
  <si>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</si>
  <si>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</si>
  <si>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</si>
  <si>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</si>
  <si>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</si>
  <si>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</si>
  <si>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</si>
  <si>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</si>
  <si>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</si>
  <si>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</si>
  <si>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</si>
  <si>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</si>
  <si>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</si>
  <si>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</si>
  <si>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</si>
  <si>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</si>
  <si>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</si>
  <si>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</si>
  <si>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</si>
  <si>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</si>
  <si>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</si>
  <si>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</si>
  <si>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</si>
  <si>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</si>
  <si>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</si>
  <si>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</si>
  <si>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</si>
  <si>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</si>
  <si>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</si>
  <si>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</si>
  <si>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</si>
  <si>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</si>
  <si>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</si>
  <si>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</si>
  <si>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</si>
  <si>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</si>
  <si>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</si>
  <si>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</si>
  <si>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</si>
  <si>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</si>
  <si>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</si>
  <si>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</si>
  <si>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</si>
  <si>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</si>
  <si>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</si>
  <si>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</si>
  <si>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</si>
  <si>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</si>
  <si>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</si>
  <si>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</si>
  <si>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</si>
  <si>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</si>
  <si>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</si>
  <si>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</si>
  <si>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</si>
  <si>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</si>
  <si>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</si>
  <si>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</si>
  <si>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</si>
  <si>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</si>
  <si>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</si>
  <si>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</si>
  <si>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</si>
  <si>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</si>
  <si>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</si>
  <si>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</si>
  <si>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</si>
  <si>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</si>
  <si>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</si>
  <si>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</si>
  <si>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</si>
  <si>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</si>
  <si>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</si>
  <si>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</si>
  <si>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</si>
  <si>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</si>
  <si>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</si>
  <si>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</si>
  <si>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</si>
  <si>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</si>
  <si>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</si>
  <si>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</si>
  <si>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</si>
  <si>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</si>
  <si>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</si>
  <si>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</si>
  <si>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</si>
  <si>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</si>
  <si>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</si>
  <si>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</si>
  <si>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</si>
  <si>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</si>
  <si>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</si>
  <si>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</si>
  <si>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</si>
  <si>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</si>
  <si>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</si>
  <si>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</si>
  <si>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</si>
  <si>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</si>
  <si>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</si>
  <si>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</si>
  <si>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</si>
  <si>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</si>
  <si>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</si>
  <si>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</si>
  <si>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</si>
  <si>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</si>
  <si>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</si>
  <si>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</si>
  <si>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</si>
  <si>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</si>
  <si>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</si>
  <si>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</si>
  <si>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</si>
  <si>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</si>
  <si>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</si>
  <si>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</si>
  <si>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</si>
  <si>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</si>
  <si>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</si>
  <si>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</si>
  <si>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</si>
  <si>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</si>
  <si>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</si>
  <si>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</si>
  <si>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</si>
  <si>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</si>
  <si>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</si>
  <si>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</si>
  <si>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</si>
  <si>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</si>
  <si>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</si>
  <si>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</si>
  <si>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</si>
  <si>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</si>
  <si>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</si>
  <si>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</si>
  <si>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</si>
  <si>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</si>
  <si>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</si>
  <si>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</si>
  <si>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</si>
  <si>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</si>
  <si>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</si>
  <si>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</si>
  <si>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</si>
  <si>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</si>
  <si>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</si>
  <si>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</si>
  <si>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</si>
  <si>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</si>
  <si>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</si>
  <si>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</si>
  <si>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</si>
  <si>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</si>
  <si>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</si>
  <si>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</si>
  <si>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</si>
  <si>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</si>
  <si>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</si>
  <si>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</si>
  <si>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</si>
  <si>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</si>
  <si>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</si>
  <si>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</si>
  <si>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</si>
  <si>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</si>
  <si>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</si>
  <si>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</si>
  <si>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</si>
  <si>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</si>
  <si>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</si>
  <si>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</si>
  <si>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</si>
  <si>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</si>
  <si>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</si>
  <si>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</si>
  <si>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</si>
  <si>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</si>
  <si>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</si>
  <si>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</si>
  <si>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</si>
  <si>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</si>
  <si>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</si>
  <si>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</si>
  <si>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</si>
  <si>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</si>
  <si>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</si>
  <si>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</si>
  <si>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</si>
  <si>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</si>
  <si>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</si>
  <si>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</si>
  <si>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</si>
  <si>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</si>
  <si>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</si>
  <si>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</si>
  <si>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</si>
  <si>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</si>
  <si>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</si>
  <si>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</si>
  <si>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</si>
  <si>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</si>
  <si>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</si>
  <si>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</si>
  <si>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</si>
  <si>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</si>
  <si>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</si>
  <si>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</si>
  <si>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</si>
  <si>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</si>
  <si>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</si>
  <si>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</si>
  <si>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</si>
  <si>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</si>
  <si>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</si>
  <si>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</si>
  <si>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</si>
  <si>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</si>
  <si>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</si>
  <si>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</si>
  <si>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</si>
  <si>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</si>
  <si>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</si>
  <si>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</si>
  <si>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</si>
  <si>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</si>
  <si>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</si>
  <si>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</si>
  <si>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</si>
  <si>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</si>
  <si>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</si>
  <si>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</si>
  <si>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</si>
  <si>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</si>
  <si>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</si>
  <si>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</si>
  <si>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</si>
  <si>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</si>
  <si>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</si>
  <si>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</si>
  <si>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</si>
  <si>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</si>
  <si>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</si>
  <si>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</si>
  <si>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</si>
  <si>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</si>
  <si>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</si>
  <si>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</si>
  <si>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</si>
  <si>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</si>
  <si>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</si>
  <si>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</si>
  <si>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</si>
  <si>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</si>
  <si>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</si>
  <si>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</si>
  <si>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</si>
  <si>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</si>
  <si>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</si>
  <si>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</si>
  <si>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</si>
  <si>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</si>
  <si>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</si>
  <si>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</si>
  <si>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</si>
  <si>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</si>
  <si>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</si>
  <si>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</si>
  <si>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</si>
  <si>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</si>
  <si>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</si>
  <si>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</si>
  <si>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</si>
  <si>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</si>
  <si>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</si>
  <si>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</si>
  <si>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</si>
  <si>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</si>
  <si>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</si>
  <si>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</si>
  <si>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</si>
  <si>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</si>
  <si>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</si>
  <si>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</si>
  <si>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</si>
  <si>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</si>
  <si>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</si>
  <si>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</si>
  <si>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</si>
  <si>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</si>
  <si>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</si>
  <si>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</si>
  <si>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</si>
  <si>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</si>
  <si>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</si>
  <si>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</si>
  <si>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</si>
  <si>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</si>
  <si>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</si>
  <si>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</si>
  <si>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</si>
  <si>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</si>
  <si>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</si>
  <si>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</si>
  <si>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</si>
  <si>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</si>
  <si>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</si>
  <si>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</si>
  <si>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</si>
  <si>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</si>
  <si>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</si>
  <si>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</si>
  <si>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</si>
  <si>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</si>
  <si>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</si>
  <si>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</si>
  <si>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</si>
  <si>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</si>
  <si>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</si>
  <si>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</si>
  <si>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</si>
  <si>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</si>
  <si>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</si>
  <si>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</si>
  <si>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</si>
  <si>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</si>
  <si>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</si>
  <si>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</si>
  <si>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</si>
  <si>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</si>
  <si>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</si>
  <si>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</si>
  <si>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</si>
  <si>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</si>
  <si>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</si>
  <si>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</si>
  <si>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</si>
  <si>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</si>
  <si>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</si>
  <si>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</si>
  <si>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</si>
  <si>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</si>
  <si>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</si>
  <si>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</si>
  <si>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</si>
  <si>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</si>
  <si>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</si>
  <si>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</si>
  <si>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</si>
  <si>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</si>
  <si>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</si>
  <si>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</si>
  <si>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</si>
  <si>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</si>
  <si>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</si>
  <si>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</si>
  <si>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</si>
  <si>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</si>
  <si>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</si>
  <si>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</si>
  <si>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</si>
  <si>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</si>
  <si>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</si>
  <si>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</si>
  <si>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</si>
  <si>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</si>
  <si>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</si>
  <si>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</si>
  <si>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</si>
  <si>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</si>
  <si>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</si>
  <si>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</si>
  <si>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</si>
  <si>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</si>
  <si>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</si>
  <si>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</si>
  <si>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</si>
  <si>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</si>
  <si>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</si>
  <si>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</si>
  <si>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</si>
  <si>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</si>
  <si>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</si>
  <si>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</si>
  <si>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</si>
  <si>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</si>
  <si>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</si>
  <si>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</si>
  <si>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</si>
  <si>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</si>
  <si>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</si>
  <si>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</si>
  <si>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</si>
  <si>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</si>
  <si>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</si>
  <si>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</si>
  <si>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</si>
  <si>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</si>
  <si>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</si>
  <si>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</si>
  <si>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</si>
  <si>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</si>
  <si>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</si>
  <si>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</si>
  <si>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</si>
  <si>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</si>
  <si>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</si>
  <si>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</si>
  <si>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</si>
  <si>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</si>
  <si>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</si>
  <si>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</si>
  <si>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</si>
  <si>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</si>
  <si>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</si>
  <si>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</si>
  <si>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</si>
  <si>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</si>
  <si>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</si>
  <si>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</si>
  <si>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</si>
  <si>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</si>
  <si>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</si>
  <si>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</si>
  <si>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</si>
  <si>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</si>
  <si>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</si>
  <si>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</si>
  <si>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</si>
  <si>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</si>
  <si>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</si>
  <si>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</si>
  <si>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</si>
  <si>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</si>
  <si>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</si>
  <si>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</si>
  <si>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</si>
  <si>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</si>
  <si>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</si>
  <si>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</si>
  <si>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</si>
  <si>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</si>
  <si>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</si>
  <si>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</si>
  <si>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</si>
  <si>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</si>
  <si>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</si>
  <si>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</si>
  <si>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</si>
  <si>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</si>
  <si>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</si>
  <si>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</si>
  <si>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</si>
  <si>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</si>
  <si>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</si>
  <si>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</si>
  <si>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</si>
  <si>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</si>
  <si>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</si>
  <si>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</si>
  <si>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</si>
  <si>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</si>
  <si>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</si>
  <si>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</si>
  <si>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</si>
  <si>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</si>
  <si>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</si>
  <si>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</si>
  <si>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</si>
  <si>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</si>
  <si>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</si>
  <si>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</si>
  <si>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</si>
  <si>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</si>
  <si>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</si>
  <si>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</si>
  <si>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</si>
  <si>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</si>
  <si>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</si>
  <si>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</si>
  <si>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</si>
  <si>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</si>
  <si>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</si>
  <si>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</si>
  <si>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</si>
  <si>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</si>
  <si>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</si>
  <si>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</si>
  <si>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</si>
  <si>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</si>
  <si>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</si>
  <si>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</si>
  <si>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</si>
  <si>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</si>
  <si>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</si>
  <si>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</si>
  <si>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</si>
  <si>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</si>
  <si>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</si>
  <si>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</si>
  <si>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</si>
  <si>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</si>
  <si>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</si>
  <si>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</si>
  <si>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</si>
  <si>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</si>
  <si>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</si>
  <si>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</si>
  <si>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</si>
  <si>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</si>
  <si>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</si>
  <si>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</si>
  <si>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</si>
  <si>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</si>
  <si>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</si>
  <si>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</si>
  <si>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</si>
  <si>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</si>
  <si>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</si>
  <si>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</si>
  <si>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</si>
  <si>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</si>
  <si>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</si>
  <si>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</si>
  <si>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</si>
  <si>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</si>
  <si>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</si>
  <si>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</si>
  <si>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</si>
  <si>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</si>
  <si>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</si>
  <si>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</si>
  <si>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</si>
  <si>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</si>
  <si>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</si>
  <si>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</si>
  <si>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</si>
  <si>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</si>
  <si>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</si>
  <si>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</si>
  <si>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</si>
  <si>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</si>
  <si>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</si>
  <si>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</si>
  <si>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</si>
  <si>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</si>
  <si>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</si>
  <si>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</si>
  <si>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</si>
  <si>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</si>
  <si>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</si>
  <si>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</si>
  <si>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</si>
  <si>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</si>
  <si>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</si>
  <si>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</si>
  <si>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</si>
  <si>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</si>
  <si>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</si>
  <si>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</si>
  <si>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</si>
  <si>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</si>
  <si>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</si>
  <si>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</si>
  <si>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</si>
  <si>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</si>
  <si>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</si>
  <si>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</si>
  <si>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</si>
  <si>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</si>
  <si>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</si>
  <si>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</si>
  <si>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</si>
  <si>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</si>
  <si>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</si>
  <si>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</si>
  <si>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</si>
  <si>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</si>
  <si>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</si>
  <si>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</si>
  <si>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</si>
  <si>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</si>
  <si>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</si>
  <si>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</si>
  <si>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</si>
  <si>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</si>
  <si>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</si>
  <si>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</si>
  <si>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</si>
  <si>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</si>
  <si>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</si>
  <si>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</si>
  <si>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</si>
  <si>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</si>
  <si>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</si>
  <si>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</si>
  <si>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</si>
  <si>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</si>
  <si>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</si>
  <si>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</si>
  <si>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</si>
  <si>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</si>
  <si>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</si>
  <si>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</si>
  <si>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</si>
  <si>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</si>
  <si>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</si>
  <si>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</si>
  <si>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</si>
  <si>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</si>
  <si>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</si>
  <si>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</si>
  <si>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</si>
  <si>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</si>
  <si>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</si>
  <si>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</si>
  <si>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</si>
  <si>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</si>
  <si>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</si>
  <si>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</si>
  <si>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</si>
  <si>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</si>
  <si>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</si>
  <si>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</si>
  <si>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</si>
  <si>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</si>
  <si>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</si>
  <si>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</si>
  <si>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</si>
  <si>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</si>
  <si>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</si>
  <si>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</si>
  <si>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</si>
  <si>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</si>
  <si>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</si>
  <si>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</si>
  <si>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</si>
  <si>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</si>
  <si>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</si>
  <si>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</si>
  <si>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</si>
  <si>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</si>
  <si>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</si>
  <si>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</si>
  <si>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</si>
  <si>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</si>
  <si>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</si>
  <si>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</si>
  <si>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</si>
  <si>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</si>
  <si>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</si>
  <si>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</si>
  <si>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</si>
  <si>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</si>
  <si>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</si>
  <si>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</si>
  <si>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</si>
  <si>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</si>
  <si>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</si>
  <si>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</si>
  <si>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</si>
  <si>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</si>
  <si>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</si>
  <si>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</si>
  <si>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</si>
  <si>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</si>
  <si>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</si>
  <si>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</si>
  <si>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</si>
  <si>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</si>
  <si>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</si>
  <si>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</si>
  <si>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</si>
  <si>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</si>
  <si>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</si>
  <si>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</si>
  <si>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</si>
  <si>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</si>
  <si>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</si>
  <si>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</si>
  <si>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</si>
  <si>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</si>
  <si>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</si>
  <si>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</si>
  <si>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</si>
  <si>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</si>
  <si>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</si>
  <si>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</si>
  <si>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</si>
  <si>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</si>
  <si>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</si>
  <si>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</si>
  <si>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</si>
  <si>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</si>
  <si>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</si>
  <si>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</si>
  <si>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</si>
  <si>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</si>
  <si>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</si>
  <si>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</si>
  <si>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</si>
  <si>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</si>
  <si>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</si>
  <si>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</si>
  <si>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</si>
  <si>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</si>
  <si>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</si>
  <si>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</si>
  <si>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</si>
  <si>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</si>
  <si>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</si>
  <si>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</si>
  <si>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</si>
  <si>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</si>
  <si>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</si>
  <si>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</si>
  <si>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</si>
  <si>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</si>
  <si>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</si>
  <si>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</si>
  <si>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</si>
  <si>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</si>
  <si>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</si>
  <si>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</si>
  <si>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</si>
  <si>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</si>
  <si>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</si>
  <si>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</si>
  <si>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</si>
  <si>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</si>
  <si>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</si>
  <si>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</si>
  <si>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</si>
  <si>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</si>
  <si>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</si>
  <si>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</si>
  <si>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</si>
  <si>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</si>
  <si>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</si>
  <si>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</si>
  <si>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</si>
  <si>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</si>
  <si>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</si>
  <si>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</si>
  <si>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</si>
  <si>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</si>
  <si>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</si>
  <si>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</si>
  <si>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</si>
  <si>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</si>
  <si>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</si>
  <si>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</si>
  <si>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</si>
  <si>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</si>
  <si>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</si>
  <si>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</si>
  <si>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</si>
  <si>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</si>
  <si>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</si>
  <si>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</si>
  <si>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</si>
  <si>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</si>
  <si>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</si>
  <si>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</si>
  <si>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</si>
  <si>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</si>
  <si>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</si>
  <si>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</si>
  <si>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</si>
  <si>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</si>
  <si>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</si>
  <si>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</si>
  <si>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</si>
  <si>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</si>
  <si>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</si>
  <si>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</si>
  <si>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</si>
  <si>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</si>
  <si>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</si>
  <si>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</si>
  <si>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</si>
  <si>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</si>
  <si>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</si>
  <si>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</si>
  <si>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</si>
  <si>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</si>
  <si>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</si>
  <si>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</si>
  <si>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</si>
  <si>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</si>
  <si>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</si>
  <si>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</si>
  <si>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</si>
  <si>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</si>
  <si>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</si>
  <si>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</si>
  <si>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</si>
  <si>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</si>
  <si>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</si>
  <si>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</si>
  <si>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</si>
  <si>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</si>
  <si>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</si>
  <si>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</si>
  <si>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</si>
  <si>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</si>
  <si>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</si>
  <si>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</si>
  <si>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</si>
  <si>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</si>
  <si>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</si>
  <si>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</si>
  <si>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</si>
  <si>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</si>
  <si>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</si>
  <si>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</si>
  <si>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</si>
  <si>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</si>
  <si>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</si>
  <si>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</si>
  <si>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</si>
  <si>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</si>
  <si>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</si>
  <si>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</si>
  <si>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</si>
  <si>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</si>
  <si>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</si>
  <si>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</si>
  <si>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</si>
  <si>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</si>
  <si>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</si>
  <si>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</si>
  <si>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</si>
  <si>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</si>
  <si>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</si>
  <si>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</si>
  <si>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</si>
  <si>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</si>
  <si>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</si>
  <si>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</si>
  <si>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</si>
  <si>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</si>
  <si>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</si>
  <si>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</si>
  <si>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</si>
  <si>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</si>
  <si>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</si>
  <si>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</si>
  <si>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</si>
  <si>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</si>
  <si>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</si>
  <si>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</si>
  <si>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</si>
  <si>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</si>
  <si>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</si>
  <si>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</si>
  <si>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</si>
  <si>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</si>
  <si>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</si>
  <si>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</si>
  <si>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</si>
  <si>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</si>
  <si>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</si>
  <si>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</si>
  <si>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</si>
  <si>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</si>
  <si>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</si>
  <si>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</si>
  <si>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</si>
  <si>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</si>
  <si>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</si>
  <si>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</si>
  <si>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</si>
  <si>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</si>
  <si>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</si>
  <si>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</si>
  <si>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</si>
  <si>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</si>
  <si>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</si>
  <si>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</si>
  <si>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</si>
  <si>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</si>
  <si>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</si>
  <si>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</si>
  <si>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</si>
  <si>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</si>
  <si>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</si>
  <si>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</si>
  <si>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</si>
  <si>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</si>
  <si>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</si>
  <si>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</si>
  <si>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</si>
  <si>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</si>
  <si>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</si>
  <si>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</si>
  <si>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</si>
  <si>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</si>
  <si>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</si>
  <si>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</si>
  <si>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</si>
  <si>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</si>
  <si>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</si>
  <si>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</si>
  <si>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</si>
  <si>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</si>
  <si>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</si>
  <si>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</si>
  <si>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</si>
  <si>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</si>
  <si>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</si>
  <si>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</si>
  <si>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</si>
  <si>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</si>
  <si>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</si>
  <si>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</si>
  <si>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</si>
  <si>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</si>
  <si>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</si>
  <si>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</si>
  <si>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</si>
  <si>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</si>
  <si>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</si>
  <si>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</si>
  <si>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</si>
  <si>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</si>
  <si>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</si>
  <si>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</si>
  <si>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</si>
  <si>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</si>
  <si>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</si>
  <si>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</si>
  <si>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</si>
  <si>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</si>
  <si>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</si>
  <si>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</si>
  <si>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</si>
  <si>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</si>
  <si>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</si>
  <si>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</si>
  <si>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</si>
  <si>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</si>
  <si>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</si>
  <si>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</si>
  <si>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</si>
  <si>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</si>
  <si>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</si>
  <si>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</si>
  <si>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</si>
  <si>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</si>
  <si>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</si>
  <si>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</si>
  <si>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</si>
  <si>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</si>
  <si>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</si>
  <si>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</si>
  <si>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</si>
  <si>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</si>
  <si>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</si>
  <si>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</si>
  <si>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</si>
  <si>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</si>
  <si>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</si>
  <si>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</si>
  <si>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</si>
  <si>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</si>
  <si>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</si>
  <si>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</si>
  <si>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</si>
  <si>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</si>
  <si>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</si>
  <si>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</si>
  <si>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</si>
  <si>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</si>
  <si>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</si>
  <si>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</si>
  <si>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</si>
  <si>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</si>
  <si>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</si>
  <si>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</si>
  <si>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</si>
  <si>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</si>
  <si>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</si>
  <si>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</si>
  <si>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</si>
  <si>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</si>
  <si>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</si>
  <si>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</si>
  <si>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</si>
  <si>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</si>
  <si>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</si>
  <si>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</si>
  <si>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</si>
  <si>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</si>
  <si>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</si>
  <si>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</si>
  <si>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</si>
  <si>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</si>
  <si>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</si>
  <si>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</si>
  <si>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</si>
  <si>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</si>
  <si>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</si>
  <si>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</si>
  <si>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</si>
  <si>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</si>
  <si>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</si>
  <si>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</si>
  <si>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</si>
  <si>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</si>
  <si>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</si>
  <si>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</si>
  <si>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</si>
  <si>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</si>
  <si>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</si>
  <si>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</si>
  <si>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</si>
  <si>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</si>
  <si>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</si>
  <si>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</si>
  <si>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</si>
  <si>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</si>
  <si>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</si>
  <si>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</si>
  <si>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</si>
  <si>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</si>
  <si>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</si>
  <si>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</si>
  <si>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</si>
  <si>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</si>
  <si>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</si>
  <si>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</si>
  <si>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</si>
  <si>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</si>
  <si>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</si>
  <si>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</si>
  <si>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</si>
  <si>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</si>
  <si>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</si>
  <si>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</si>
  <si>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</si>
  <si>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</si>
  <si>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</si>
  <si>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</si>
  <si>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</si>
  <si>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</si>
  <si>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</si>
  <si>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</si>
  <si>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</si>
  <si>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</si>
  <si>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</si>
  <si>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</si>
  <si>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</si>
  <si>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</si>
  <si>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</si>
  <si>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</si>
  <si>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</si>
  <si>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</si>
  <si>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</si>
  <si>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</si>
  <si>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</si>
  <si>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</si>
  <si>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</si>
  <si>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</si>
  <si>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</si>
  <si>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</si>
  <si>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</si>
  <si>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</si>
  <si>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</si>
  <si>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</si>
  <si>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</si>
  <si>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</si>
  <si>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</si>
  <si>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</si>
  <si>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</si>
  <si>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</si>
  <si>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</si>
  <si>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</si>
  <si>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</si>
  <si>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</si>
  <si>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</si>
  <si>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</si>
  <si>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</si>
  <si>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</si>
  <si>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</si>
  <si>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</si>
  <si>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</si>
  <si>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</si>
  <si>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</si>
  <si>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</si>
  <si>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</si>
  <si>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</si>
  <si>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</si>
  <si>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</si>
  <si>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</si>
  <si>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</si>
  <si>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</si>
  <si>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</si>
  <si>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</si>
  <si>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</si>
  <si>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</si>
  <si>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</si>
  <si>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</si>
  <si>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</si>
  <si>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</si>
  <si>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</si>
  <si>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</si>
  <si>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</si>
  <si>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</si>
  <si>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</si>
  <si>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</si>
  <si>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</si>
  <si>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</si>
  <si>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</si>
  <si>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</si>
  <si>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</si>
  <si>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</si>
  <si>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</si>
  <si>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</si>
  <si>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</si>
  <si>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</si>
  <si>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</si>
  <si>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</si>
  <si>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</si>
  <si>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</si>
  <si>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</si>
  <si>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</si>
  <si>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</si>
  <si>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</si>
  <si>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</si>
  <si>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</si>
  <si>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</si>
  <si>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</si>
  <si>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</si>
  <si>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</si>
  <si>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</si>
  <si>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</si>
  <si>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</si>
  <si>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</si>
  <si>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</si>
  <si>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</si>
  <si>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</si>
  <si>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</si>
  <si>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</si>
  <si>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</si>
  <si>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</si>
  <si>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</si>
  <si>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</si>
  <si>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</si>
  <si>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</si>
  <si>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</si>
  <si>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</si>
  <si>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</si>
  <si>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</si>
  <si>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</si>
  <si>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</si>
  <si>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</si>
  <si>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</si>
  <si>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</si>
  <si>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</si>
  <si>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</si>
  <si>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</si>
  <si>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</si>
  <si>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</si>
  <si>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</si>
  <si>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</si>
  <si>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</si>
  <si>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</si>
  <si>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</si>
  <si>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</si>
  <si>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</si>
  <si>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</si>
  <si>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</si>
  <si>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</si>
  <si>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</si>
  <si>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</si>
  <si>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</si>
  <si>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</si>
  <si>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</si>
  <si>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</si>
  <si>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</si>
  <si>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</si>
  <si>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</si>
  <si>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</si>
  <si>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</si>
  <si>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</si>
  <si>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</si>
  <si>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</si>
  <si>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</si>
  <si>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</si>
  <si>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</si>
  <si>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</si>
  <si>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</si>
  <si>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</si>
  <si>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</si>
  <si>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</si>
  <si>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</si>
  <si>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</si>
  <si>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</si>
  <si>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</si>
  <si>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</si>
  <si>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</si>
  <si>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</si>
  <si>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</si>
  <si>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</si>
  <si>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</si>
  <si>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</si>
  <si>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</si>
  <si>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</si>
  <si>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</si>
  <si>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</si>
  <si>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</si>
  <si>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</si>
  <si>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</si>
  <si>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</si>
  <si>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</si>
  <si>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</si>
  <si>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</si>
  <si>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</si>
  <si>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</si>
  <si>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</si>
  <si>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</si>
  <si>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</si>
  <si>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</si>
  <si>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</si>
  <si>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</si>
  <si>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</si>
  <si>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</si>
  <si>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</si>
  <si>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</si>
  <si>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</si>
  <si>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</si>
  <si>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</si>
  <si>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</si>
  <si>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</si>
  <si>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</si>
  <si>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</si>
  <si>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</si>
  <si>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</si>
  <si>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</si>
  <si>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</si>
  <si>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</si>
  <si>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</si>
  <si>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</si>
  <si>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</si>
  <si>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</si>
  <si>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</si>
  <si>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</si>
  <si>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</si>
  <si>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</si>
  <si>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</si>
  <si>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</si>
  <si>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</si>
  <si>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</si>
  <si>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</si>
  <si>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</si>
  <si>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</si>
  <si>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</si>
  <si>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</si>
  <si>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</si>
  <si>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</si>
  <si>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</si>
  <si>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</si>
  <si>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</si>
  <si>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</si>
  <si>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</si>
  <si>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</si>
  <si>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</si>
  <si>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</si>
  <si>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</si>
  <si>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</si>
  <si>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</si>
  <si>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</si>
  <si>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</si>
  <si>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</si>
  <si>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</si>
  <si>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</si>
  <si>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</si>
  <si>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</si>
  <si>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</si>
  <si>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</si>
  <si>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</si>
  <si>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</si>
  <si>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</si>
  <si>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</si>
  <si>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</si>
  <si>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</si>
  <si>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</si>
  <si>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</si>
  <si>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</si>
  <si>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</si>
  <si>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</si>
  <si>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</si>
  <si>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</si>
  <si>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</si>
  <si>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</si>
  <si>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</si>
  <si>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</si>
  <si>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</si>
  <si>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</si>
  <si>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</si>
  <si>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</si>
  <si>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</si>
  <si>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</si>
  <si>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</si>
  <si>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</si>
  <si>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</si>
  <si>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</si>
  <si>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</si>
  <si>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</si>
  <si>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</si>
  <si>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</si>
  <si>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</si>
  <si>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</si>
  <si>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</si>
  <si>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</si>
  <si>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</si>
  <si>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</si>
  <si>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</si>
  <si>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</si>
  <si>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</si>
  <si>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</si>
  <si>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</si>
  <si>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</si>
  <si>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</si>
  <si>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</si>
  <si>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</si>
  <si>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</si>
  <si>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</si>
  <si>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</si>
  <si>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</si>
  <si>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</si>
  <si>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</si>
  <si>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</si>
  <si>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</si>
  <si>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</si>
  <si>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</si>
  <si>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</si>
  <si>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</si>
  <si>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</si>
  <si>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</si>
  <si>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</si>
  <si>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</si>
  <si>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</si>
  <si>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</si>
  <si>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</si>
  <si>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</si>
  <si>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</si>
  <si>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</si>
  <si>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</si>
  <si>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</si>
  <si>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</si>
  <si>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</si>
  <si>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</si>
  <si>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</si>
  <si>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</si>
  <si>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</si>
  <si>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</si>
  <si>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</si>
  <si>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</si>
  <si>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</si>
  <si>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</si>
  <si>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</si>
  <si>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</si>
  <si>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</si>
  <si>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</si>
  <si>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</si>
  <si>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</si>
  <si>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</si>
  <si>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</si>
  <si>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</si>
  <si>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</si>
  <si>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</si>
  <si>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</si>
  <si>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</si>
  <si>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</si>
  <si>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</si>
  <si>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</si>
  <si>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</si>
  <si>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</si>
  <si>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</si>
  <si>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</si>
  <si>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</si>
  <si>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</si>
  <si>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</si>
  <si>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</si>
  <si>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</si>
  <si>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</si>
  <si>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</si>
  <si>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</si>
  <si>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</si>
  <si>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</si>
  <si>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</si>
  <si>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</si>
  <si>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</si>
  <si>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</si>
  <si>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</si>
  <si>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</si>
  <si>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</si>
  <si>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</si>
  <si>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</si>
  <si>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</si>
  <si>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</si>
  <si>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</si>
  <si>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</si>
  <si>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</si>
  <si>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</si>
  <si>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</si>
  <si>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</si>
  <si>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</si>
  <si>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</si>
  <si>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</si>
  <si>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</si>
  <si>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</si>
  <si>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</si>
  <si>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</si>
  <si>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</si>
  <si>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</si>
  <si>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</si>
  <si>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</si>
  <si>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</si>
  <si>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</si>
  <si>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</si>
  <si>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</si>
  <si>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</si>
  <si>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</si>
  <si>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</si>
  <si>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</si>
  <si>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</si>
  <si>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</si>
  <si>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</si>
  <si>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</si>
  <si>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</si>
  <si>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</si>
  <si>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</si>
  <si>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</si>
  <si>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</si>
  <si>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</si>
  <si>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</si>
  <si>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</si>
  <si>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</si>
  <si>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</si>
  <si>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</si>
  <si>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</si>
  <si>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</si>
  <si>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</si>
  <si>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</si>
  <si>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</si>
  <si>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</si>
  <si>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</si>
  <si>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</si>
  <si>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</si>
  <si>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</si>
  <si>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</si>
  <si>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</si>
  <si>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</si>
  <si>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</si>
  <si>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</si>
  <si>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</si>
  <si>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</si>
  <si>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</si>
  <si>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</si>
  <si>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</si>
  <si>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</si>
  <si>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</si>
  <si>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</si>
  <si>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</si>
  <si>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</si>
  <si>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</si>
  <si>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</si>
  <si>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</si>
  <si>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</si>
  <si>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</si>
  <si>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</si>
  <si>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</si>
  <si>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</si>
  <si>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</si>
  <si>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</si>
  <si>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</si>
  <si>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</si>
  <si>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</si>
  <si>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</si>
  <si>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</si>
  <si>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</si>
  <si>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</si>
  <si>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</si>
  <si>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</si>
  <si>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</si>
  <si>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</si>
  <si>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</si>
  <si>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</si>
  <si>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</si>
  <si>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</si>
  <si>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</si>
  <si>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</si>
  <si>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</si>
  <si>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</si>
  <si>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</si>
  <si>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</si>
  <si>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</si>
  <si>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</si>
  <si>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</si>
  <si>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</si>
  <si>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</si>
  <si>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</si>
  <si>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</si>
  <si>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</si>
  <si>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</si>
  <si>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</si>
  <si>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</si>
  <si>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</si>
  <si>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</si>
  <si>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</si>
  <si>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</si>
  <si>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</si>
  <si>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</si>
  <si>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</si>
  <si>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</si>
  <si>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</si>
  <si>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</si>
  <si>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</si>
  <si>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</si>
  <si>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</si>
  <si>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</si>
  <si>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</si>
  <si>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</si>
  <si>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</si>
  <si>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</si>
  <si>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</si>
  <si>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</si>
  <si>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</si>
  <si>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</si>
  <si>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</si>
  <si>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</si>
  <si>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</si>
  <si>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</si>
  <si>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</si>
  <si>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</si>
  <si>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</si>
  <si>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</si>
  <si>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</si>
  <si>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</si>
  <si>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</si>
  <si>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</si>
  <si>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</si>
  <si>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</si>
  <si>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</si>
  <si>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</si>
  <si>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</si>
  <si>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</si>
  <si>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</si>
  <si>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</si>
  <si>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</si>
  <si>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</si>
  <si>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</si>
  <si>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</si>
  <si>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</si>
  <si>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</si>
  <si>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</si>
  <si>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</si>
  <si>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</si>
  <si>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</si>
  <si>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</si>
  <si>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</si>
  <si>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</si>
  <si>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</si>
  <si>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</si>
  <si>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</si>
  <si>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</si>
  <si>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</si>
  <si>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</si>
  <si>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</si>
  <si>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</si>
  <si>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</si>
  <si>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</si>
  <si>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</si>
  <si>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</si>
  <si>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</si>
  <si>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</si>
  <si>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</si>
  <si>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</si>
  <si>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</si>
  <si>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</si>
  <si>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</si>
  <si>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</si>
  <si>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</si>
  <si>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</si>
  <si>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</si>
  <si>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</si>
  <si>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</si>
  <si>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</si>
  <si>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</si>
  <si>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</si>
  <si>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</si>
  <si>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</si>
  <si>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</si>
  <si>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</si>
  <si>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</si>
  <si>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</si>
  <si>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</si>
  <si>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</si>
  <si>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</si>
  <si>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</si>
  <si>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</si>
  <si>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</si>
  <si>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</si>
  <si>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</si>
  <si>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</si>
  <si>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</si>
  <si>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</si>
  <si>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</si>
  <si>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</si>
  <si>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</si>
  <si>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</si>
  <si>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</si>
  <si>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</si>
  <si>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</si>
  <si>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</si>
  <si>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</si>
  <si>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</si>
  <si>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</si>
  <si>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</si>
  <si>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1907SVEUČILIŠTE U ZAGREBU - FAKULTET POLITIČKIH ZNANOSTI</t>
  </si>
  <si>
    <t>15.09.2021.</t>
  </si>
  <si>
    <t>katarina.bedekovic@fpzg.hr</t>
  </si>
  <si>
    <t>01 4642 118</t>
  </si>
  <si>
    <t>Katarina Bedeković</t>
  </si>
  <si>
    <t>MEDIADELCOM (No. 101004811 expected starting date: 03/2021)</t>
  </si>
  <si>
    <t>Tartu University</t>
  </si>
  <si>
    <t>k679116</t>
  </si>
  <si>
    <t>k679119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</si>
</sst>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8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quotePrefix="1" applyNumberFormat="1" applyFont="1" applyAlignment="1" applyProtection="1">
      <alignment horizontal="center"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6" sqref="C6:E6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6" t="s">
        <v>3498</v>
      </c>
      <c r="D3" s="267"/>
      <c r="E3" s="268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9" t="s">
        <v>3499</v>
      </c>
      <c r="D4" s="270"/>
      <c r="E4" s="27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9" t="s">
        <v>3502</v>
      </c>
      <c r="D5" s="270"/>
      <c r="E5" s="271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9" t="s">
        <v>3501</v>
      </c>
      <c r="D6" s="270"/>
      <c r="E6" s="271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350</v>
      </c>
      <c r="C7" s="269" t="s">
        <v>3500</v>
      </c>
      <c r="D7" s="270"/>
      <c r="E7" s="271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4" t="s">
        <v>1983</v>
      </c>
      <c r="C9" s="273"/>
      <c r="D9" s="273"/>
      <c r="E9" s="273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4" t="s">
        <v>3</v>
      </c>
      <c r="C10" s="273"/>
      <c r="D10" s="273"/>
      <c r="E10" s="273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72"/>
      <c r="C11" s="273"/>
      <c r="D11" s="273"/>
      <c r="E11" s="273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43401193</v>
      </c>
      <c r="D14" s="161">
        <f>+D15+D16</f>
        <v>47658300</v>
      </c>
      <c r="E14" s="161">
        <f>+E15+E16</f>
        <v>38456300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43396193</v>
      </c>
      <c r="D15" s="164">
        <f>'PLAN PRIHODA I PRIMITAKA '!D67</f>
        <v>47653300</v>
      </c>
      <c r="E15" s="164">
        <f>'PLAN PRIHODA I PRIMITAKA '!D107</f>
        <v>38451300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5000</v>
      </c>
      <c r="D16" s="164">
        <f>'PLAN PRIHODA I PRIMITAKA '!D74</f>
        <v>5000</v>
      </c>
      <c r="E16" s="164">
        <f>'PLAN PRIHODA I PRIMITAKA '!D114</f>
        <v>5000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45736620</v>
      </c>
      <c r="D17" s="168">
        <f>+D18+D19</f>
        <v>52604799</v>
      </c>
      <c r="E17" s="168">
        <f>+E18+E19</f>
        <v>39503872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36994993</v>
      </c>
      <c r="D18" s="170">
        <f>'PLAN RASHODA I IZDATAKA'!D72</f>
        <v>36485600</v>
      </c>
      <c r="E18" s="170">
        <f>'PLAN RASHODA I IZDATAKA'!D92</f>
        <v>31301300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8741627</v>
      </c>
      <c r="D19" s="170">
        <f>'PLAN RASHODA I IZDATAKA'!D80</f>
        <v>16119199</v>
      </c>
      <c r="E19" s="170">
        <f>'PLAN RASHODA I IZDATAKA'!D100</f>
        <v>8202572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-2335427</v>
      </c>
      <c r="D20" s="161">
        <f>+D14-D17</f>
        <v>-4946499</v>
      </c>
      <c r="E20" s="161">
        <f>+E14-E17</f>
        <v>-1047572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72"/>
      <c r="C21" s="273"/>
      <c r="D21" s="273"/>
      <c r="E21" s="273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16117639</v>
      </c>
      <c r="D23" s="169">
        <f>'PLAN PRIHODA I PRIMITAKA '!D45</f>
        <v>13782212</v>
      </c>
      <c r="E23" s="169">
        <f>'PLAN PRIHODA I PRIMITAKA '!D85</f>
        <v>8835713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-13782212</v>
      </c>
      <c r="D24" s="173">
        <f>'PLAN PRIHODA I PRIMITAKA '!D47</f>
        <v>-8835713</v>
      </c>
      <c r="E24" s="174">
        <f>'PLAN PRIHODA I PRIMITAKA '!D87</f>
        <v>-7788141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72"/>
      <c r="C25" s="273"/>
      <c r="D25" s="273"/>
      <c r="E25" s="273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72"/>
      <c r="C30" s="273"/>
      <c r="D30" s="273"/>
      <c r="E30" s="273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G13" sqref="G13:I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5" t="s">
        <v>732</v>
      </c>
      <c r="B1" s="275"/>
      <c r="C1" s="275"/>
      <c r="D1" s="275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260">
        <v>24850193</v>
      </c>
      <c r="H3" s="260">
        <v>24946300</v>
      </c>
      <c r="I3" s="260">
        <v>24946300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260">
        <v>3296000</v>
      </c>
      <c r="H4" s="260">
        <v>3296000</v>
      </c>
      <c r="I4" s="260">
        <v>3296000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52</v>
      </c>
      <c r="D5" s="136" t="str">
        <f t="shared" si="1"/>
        <v xml:space="preserve">Ostale pomoći i darovnice </v>
      </c>
      <c r="E5" s="148">
        <v>631110000</v>
      </c>
      <c r="F5" s="188" t="str">
        <f t="shared" si="2"/>
        <v>Tekuće pomoći od inozemnih vlada u EU</v>
      </c>
      <c r="G5" s="260">
        <v>630000</v>
      </c>
      <c r="H5" s="182">
        <v>100000</v>
      </c>
      <c r="I5" s="182">
        <v>100000</v>
      </c>
      <c r="K5" s="139" t="str">
        <f t="shared" si="3"/>
        <v>631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52</v>
      </c>
      <c r="D6" s="136" t="str">
        <f t="shared" si="1"/>
        <v xml:space="preserve">Ostale pomoći i darovnice </v>
      </c>
      <c r="E6" s="148">
        <v>6391</v>
      </c>
      <c r="F6" s="188" t="str">
        <f t="shared" si="2"/>
        <v>Tekući prijenosi između proračunskih korisnika istog proračuna</v>
      </c>
      <c r="G6" s="260">
        <v>60000</v>
      </c>
      <c r="H6" s="182"/>
      <c r="I6" s="182"/>
      <c r="K6" s="139" t="str">
        <f t="shared" si="3"/>
        <v>639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260">
        <v>2000000</v>
      </c>
      <c r="H7" s="182">
        <v>2000000</v>
      </c>
      <c r="I7" s="182">
        <v>2000000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65268</v>
      </c>
      <c r="F8" s="188" t="str">
        <f t="shared" si="2"/>
        <v xml:space="preserve">Ostali prihodi za posebne namjene </v>
      </c>
      <c r="G8" s="260">
        <v>150000</v>
      </c>
      <c r="H8" s="182">
        <v>150000</v>
      </c>
      <c r="I8" s="182"/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6614</v>
      </c>
      <c r="F9" s="188" t="str">
        <f t="shared" si="2"/>
        <v>Prihodi od prodanih proizvoda i robe</v>
      </c>
      <c r="G9" s="260">
        <v>10000</v>
      </c>
      <c r="H9" s="182">
        <v>11000</v>
      </c>
      <c r="I9" s="182">
        <v>9000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31</v>
      </c>
      <c r="D10" s="136" t="str">
        <f t="shared" si="1"/>
        <v>Vlastiti prihodi</v>
      </c>
      <c r="E10" s="148">
        <v>6615</v>
      </c>
      <c r="F10" s="188" t="str">
        <f t="shared" si="2"/>
        <v>Prihodi od pruženih usluga</v>
      </c>
      <c r="G10" s="260">
        <v>1200000</v>
      </c>
      <c r="H10" s="182">
        <v>1600000</v>
      </c>
      <c r="I10" s="182">
        <v>1200000</v>
      </c>
      <c r="K10" s="139" t="str">
        <f t="shared" si="3"/>
        <v>661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61</v>
      </c>
      <c r="D11" s="136" t="str">
        <f t="shared" si="1"/>
        <v xml:space="preserve">Donacije </v>
      </c>
      <c r="E11" s="148">
        <v>663120000</v>
      </c>
      <c r="F11" s="188" t="str">
        <f t="shared" si="2"/>
        <v>Tekuće donacije od neprofitnih organizacija</v>
      </c>
      <c r="G11" s="260">
        <v>500000</v>
      </c>
      <c r="H11" s="182">
        <v>250000</v>
      </c>
      <c r="I11" s="182"/>
      <c r="K11" s="139" t="str">
        <f t="shared" si="3"/>
        <v>663</v>
      </c>
      <c r="L11" s="139" t="str">
        <f t="shared" si="4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71</v>
      </c>
      <c r="D12" s="136" t="str">
        <f t="shared" si="1"/>
        <v>Prihodi od prodaje ili zamjene nefinancijske imovine i naknade s naslova osiguranja</v>
      </c>
      <c r="E12" s="148">
        <v>721110071</v>
      </c>
      <c r="F12" s="188" t="str">
        <f t="shared" si="2"/>
        <v>Stambeni objekti za zaposlene izvor 71</v>
      </c>
      <c r="G12" s="260">
        <v>5000</v>
      </c>
      <c r="H12" s="182">
        <v>5000</v>
      </c>
      <c r="I12" s="182">
        <v>5000</v>
      </c>
      <c r="K12" s="139" t="str">
        <f t="shared" si="3"/>
        <v>721</v>
      </c>
      <c r="L12" s="139" t="str">
        <f t="shared" si="4"/>
        <v>72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576</v>
      </c>
      <c r="D13" s="136" t="str">
        <f t="shared" si="1"/>
        <v>Fond solidarnosti EU</v>
      </c>
      <c r="E13" s="148">
        <v>632415761</v>
      </c>
      <c r="F13" s="188" t="str">
        <f t="shared" si="2"/>
        <v>Kapitalne pomoći od institucija i tijela EU - Fond solidarnosti EU - potres ožujak 2020.</v>
      </c>
      <c r="G13" s="182">
        <v>8100000</v>
      </c>
      <c r="H13" s="182">
        <v>4200000</v>
      </c>
      <c r="I13" s="182"/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581</v>
      </c>
      <c r="D14" s="136" t="str">
        <f t="shared" si="1"/>
        <v>Mehanizam za oporavak i otpornost</v>
      </c>
      <c r="E14" s="148">
        <v>632310581</v>
      </c>
      <c r="F14" s="188" t="str">
        <f t="shared" si="2"/>
        <v>Tek.pom.od instit. tijela EU - Mehanizam za oporavak i otpornost</v>
      </c>
      <c r="G14" s="182"/>
      <c r="H14" s="182">
        <v>9000000</v>
      </c>
      <c r="I14" s="182">
        <v>6900000</v>
      </c>
      <c r="K14" s="139" t="str">
        <f t="shared" si="3"/>
        <v>632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12</v>
      </c>
      <c r="D15" s="136" t="str">
        <f t="shared" si="1"/>
        <v>Sredstva učešća za pomoći</v>
      </c>
      <c r="E15" s="148" t="s">
        <v>751</v>
      </c>
      <c r="F15" s="188" t="str">
        <f t="shared" si="2"/>
        <v>Prihodi iz nadležnog proračuna za financiranje redovne djelatnosti proračunskih korisnika</v>
      </c>
      <c r="G15" s="182">
        <v>2600000</v>
      </c>
      <c r="H15" s="182">
        <v>2100000</v>
      </c>
      <c r="I15" s="182"/>
      <c r="K15" s="139" t="str">
        <f t="shared" si="3"/>
        <v>671</v>
      </c>
      <c r="L15" s="139" t="str">
        <f t="shared" si="4"/>
        <v>67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90" activePane="bottomLeft" state="frozen"/>
      <selection pane="bottomLeft" activeCell="K109" sqref="K10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6" t="s">
        <v>731</v>
      </c>
      <c r="B1" s="276"/>
      <c r="C1" s="276"/>
      <c r="D1" s="276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261" t="s">
        <v>52</v>
      </c>
      <c r="H3" s="144" t="str">
        <f>IFERROR(VLOOKUP(G3,$X$6:$Y$297,2,FALSE),"")</f>
        <v>REDOVNA DJELATNOST SVEUČILIŠTA U ZAGREBU</v>
      </c>
      <c r="I3" s="262">
        <v>20724200</v>
      </c>
      <c r="J3" s="262">
        <v>20800000</v>
      </c>
      <c r="K3" s="262">
        <v>20800000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261" t="s">
        <v>52</v>
      </c>
      <c r="H4" s="144" t="str">
        <f t="shared" ref="H4:H67" si="4">IFERROR(VLOOKUP(G4,$X$6:$Y$297,2,FALSE),"")</f>
        <v>REDOVNA DJELATNOST SVEUČILIŠTA U ZAGREBU</v>
      </c>
      <c r="I4" s="262">
        <v>350000</v>
      </c>
      <c r="J4" s="262">
        <v>352000</v>
      </c>
      <c r="K4" s="262">
        <v>352000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261" t="s">
        <v>52</v>
      </c>
      <c r="H5" s="144" t="str">
        <f t="shared" si="4"/>
        <v>REDOVNA DJELATNOST SVEUČILIŠTA U ZAGREBU</v>
      </c>
      <c r="I5" s="262">
        <v>3453993</v>
      </c>
      <c r="J5" s="262">
        <v>3470000</v>
      </c>
      <c r="K5" s="262">
        <v>3470000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261" t="s">
        <v>52</v>
      </c>
      <c r="H6" s="144" t="str">
        <f t="shared" si="4"/>
        <v>REDOVNA DJELATNOST SVEUČILIŠTA U ZAGREBU</v>
      </c>
      <c r="I6" s="262">
        <v>256000</v>
      </c>
      <c r="J6" s="262">
        <v>257000</v>
      </c>
      <c r="K6" s="262">
        <v>257000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261" t="s">
        <v>52</v>
      </c>
      <c r="H7" s="144" t="str">
        <f t="shared" si="4"/>
        <v>REDOVNA DJELATNOST SVEUČILIŠTA U ZAGREBU</v>
      </c>
      <c r="I7" s="262">
        <v>20400</v>
      </c>
      <c r="J7" s="262">
        <v>21500</v>
      </c>
      <c r="K7" s="262">
        <v>21500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261" t="s">
        <v>52</v>
      </c>
      <c r="H8" s="144" t="str">
        <f t="shared" si="4"/>
        <v>REDOVNA DJELATNOST SVEUČILIŠTA U ZAGREBU</v>
      </c>
      <c r="I8" s="262">
        <v>45600</v>
      </c>
      <c r="J8" s="262">
        <v>45800</v>
      </c>
      <c r="K8" s="262">
        <v>45800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3211</v>
      </c>
      <c r="F9" s="144" t="str">
        <f t="shared" si="3"/>
        <v>Službena putovanja</v>
      </c>
      <c r="G9" s="261" t="s">
        <v>775</v>
      </c>
      <c r="H9" s="144" t="str">
        <f t="shared" si="4"/>
        <v>PROGRAMSKO FINANCIRANJE JAVNIH VISOKIH UČILIŠTA</v>
      </c>
      <c r="I9" s="262">
        <v>600000</v>
      </c>
      <c r="J9" s="262">
        <v>600000</v>
      </c>
      <c r="K9" s="262">
        <v>600000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3213</v>
      </c>
      <c r="F10" s="144" t="str">
        <f t="shared" si="3"/>
        <v>Stručno usavršavanje zaposlenika</v>
      </c>
      <c r="G10" s="261" t="s">
        <v>775</v>
      </c>
      <c r="H10" s="144" t="str">
        <f t="shared" si="4"/>
        <v>PROGRAMSKO FINANCIRANJE JAVNIH VISOKIH UČILIŠTA</v>
      </c>
      <c r="I10" s="260">
        <v>160000</v>
      </c>
      <c r="J10" s="260">
        <v>160000</v>
      </c>
      <c r="K10" s="260">
        <v>160000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3221</v>
      </c>
      <c r="F11" s="144" t="str">
        <f t="shared" si="3"/>
        <v>Uredski materijal i ostali materijalni rashodi</v>
      </c>
      <c r="G11" s="261" t="s">
        <v>775</v>
      </c>
      <c r="H11" s="144" t="str">
        <f t="shared" si="4"/>
        <v>PROGRAMSKO FINANCIRANJE JAVNIH VISOKIH UČILIŠTA</v>
      </c>
      <c r="I11" s="260">
        <v>90000</v>
      </c>
      <c r="J11" s="260">
        <v>90000</v>
      </c>
      <c r="K11" s="260">
        <v>90000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3223</v>
      </c>
      <c r="F12" s="144" t="str">
        <f t="shared" si="3"/>
        <v>Energija</v>
      </c>
      <c r="G12" s="261" t="s">
        <v>775</v>
      </c>
      <c r="H12" s="144" t="str">
        <f t="shared" si="4"/>
        <v>PROGRAMSKO FINANCIRANJE JAVNIH VISOKIH UČILIŠTA</v>
      </c>
      <c r="I12" s="260">
        <v>220000</v>
      </c>
      <c r="J12" s="260">
        <v>220000</v>
      </c>
      <c r="K12" s="260">
        <v>220000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3224</v>
      </c>
      <c r="F13" s="144" t="str">
        <f t="shared" si="3"/>
        <v>Materijal i dijelovi za tekuće i investicijsko održavanje</v>
      </c>
      <c r="G13" s="261" t="s">
        <v>775</v>
      </c>
      <c r="H13" s="144" t="str">
        <f t="shared" si="4"/>
        <v>PROGRAMSKO FINANCIRANJE JAVNIH VISOKIH UČILIŠTA</v>
      </c>
      <c r="I13" s="260">
        <v>5000</v>
      </c>
      <c r="J13" s="260">
        <v>5000</v>
      </c>
      <c r="K13" s="260">
        <v>5000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3231</v>
      </c>
      <c r="F14" s="144" t="str">
        <f t="shared" si="3"/>
        <v>Usluge telefona, pošte i prijevoza</v>
      </c>
      <c r="G14" s="261" t="s">
        <v>775</v>
      </c>
      <c r="H14" s="144" t="str">
        <f t="shared" si="4"/>
        <v>PROGRAMSKO FINANCIRANJE JAVNIH VISOKIH UČILIŠTA</v>
      </c>
      <c r="I14" s="260">
        <v>2000</v>
      </c>
      <c r="J14" s="260">
        <v>2000</v>
      </c>
      <c r="K14" s="260">
        <v>2000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3232</v>
      </c>
      <c r="F15" s="144" t="str">
        <f t="shared" si="3"/>
        <v>Usluge tekućeg i investicijskog održavanja</v>
      </c>
      <c r="G15" s="261" t="s">
        <v>775</v>
      </c>
      <c r="H15" s="144" t="str">
        <f t="shared" si="4"/>
        <v>PROGRAMSKO FINANCIRANJE JAVNIH VISOKIH UČILIŠTA</v>
      </c>
      <c r="I15" s="260">
        <v>200000</v>
      </c>
      <c r="J15" s="260">
        <v>200000</v>
      </c>
      <c r="K15" s="260">
        <v>200000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3233</v>
      </c>
      <c r="F16" s="144" t="str">
        <f t="shared" si="3"/>
        <v>Usluge promidžbe i informiranja</v>
      </c>
      <c r="G16" s="261" t="s">
        <v>775</v>
      </c>
      <c r="H16" s="144" t="str">
        <f t="shared" si="4"/>
        <v>PROGRAMSKO FINANCIRANJE JAVNIH VISOKIH UČILIŠTA</v>
      </c>
      <c r="I16" s="260">
        <v>50000</v>
      </c>
      <c r="J16" s="260">
        <v>50000</v>
      </c>
      <c r="K16" s="260">
        <v>50000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3234</v>
      </c>
      <c r="F17" s="144" t="str">
        <f t="shared" si="3"/>
        <v>Komunalne usluge</v>
      </c>
      <c r="G17" s="261" t="s">
        <v>775</v>
      </c>
      <c r="H17" s="144" t="str">
        <f t="shared" si="4"/>
        <v>PROGRAMSKO FINANCIRANJE JAVNIH VISOKIH UČILIŠTA</v>
      </c>
      <c r="I17" s="260">
        <v>150000</v>
      </c>
      <c r="J17" s="260">
        <v>150000</v>
      </c>
      <c r="K17" s="260">
        <v>150000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3235</v>
      </c>
      <c r="F18" s="144" t="str">
        <f t="shared" si="3"/>
        <v>Zakupnine i najamnine</v>
      </c>
      <c r="G18" s="261" t="s">
        <v>775</v>
      </c>
      <c r="H18" s="144" t="str">
        <f t="shared" si="4"/>
        <v>PROGRAMSKO FINANCIRANJE JAVNIH VISOKIH UČILIŠTA</v>
      </c>
      <c r="I18" s="260">
        <v>400000</v>
      </c>
      <c r="J18" s="260">
        <v>400000</v>
      </c>
      <c r="K18" s="260">
        <v>400000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3237</v>
      </c>
      <c r="F19" s="144" t="str">
        <f t="shared" si="3"/>
        <v>Intelektualne i osobne usluge</v>
      </c>
      <c r="G19" s="261" t="s">
        <v>775</v>
      </c>
      <c r="H19" s="144" t="str">
        <f t="shared" si="4"/>
        <v>PROGRAMSKO FINANCIRANJE JAVNIH VISOKIH UČILIŠTA</v>
      </c>
      <c r="I19" s="260">
        <v>700000</v>
      </c>
      <c r="J19" s="260">
        <v>700000</v>
      </c>
      <c r="K19" s="260">
        <v>700000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3238</v>
      </c>
      <c r="F20" s="144" t="str">
        <f t="shared" si="3"/>
        <v>Računalne usluge</v>
      </c>
      <c r="G20" s="261" t="s">
        <v>775</v>
      </c>
      <c r="H20" s="144" t="str">
        <f t="shared" si="4"/>
        <v>PROGRAMSKO FINANCIRANJE JAVNIH VISOKIH UČILIŠTA</v>
      </c>
      <c r="I20" s="260">
        <v>200000</v>
      </c>
      <c r="J20" s="260">
        <v>200000</v>
      </c>
      <c r="K20" s="260">
        <v>200000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261" t="s">
        <v>775</v>
      </c>
      <c r="H21" s="144" t="str">
        <f t="shared" si="4"/>
        <v>PROGRAMSKO FINANCIRANJE JAVNIH VISOKIH UČILIŠTA</v>
      </c>
      <c r="I21" s="260">
        <v>140000</v>
      </c>
      <c r="J21" s="260">
        <v>140000</v>
      </c>
      <c r="K21" s="260">
        <v>140000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3241</v>
      </c>
      <c r="F22" s="144" t="str">
        <f t="shared" si="3"/>
        <v>Naknade troškova osobama izvan radnog odnosa</v>
      </c>
      <c r="G22" s="261" t="s">
        <v>775</v>
      </c>
      <c r="H22" s="144" t="str">
        <f t="shared" si="4"/>
        <v>PROGRAMSKO FINANCIRANJE JAVNIH VISOKIH UČILIŠTA</v>
      </c>
      <c r="I22" s="260">
        <v>80000</v>
      </c>
      <c r="J22" s="260">
        <v>80000</v>
      </c>
      <c r="K22" s="260">
        <v>80000</v>
      </c>
      <c r="M22" s="139" t="str">
        <f t="shared" si="5"/>
        <v>324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3292</v>
      </c>
      <c r="F23" s="144" t="str">
        <f t="shared" si="3"/>
        <v>Premije osiguranja</v>
      </c>
      <c r="G23" s="261" t="s">
        <v>775</v>
      </c>
      <c r="H23" s="144" t="str">
        <f t="shared" si="4"/>
        <v>PROGRAMSKO FINANCIRANJE JAVNIH VISOKIH UČILIŠTA</v>
      </c>
      <c r="I23" s="260">
        <v>30000</v>
      </c>
      <c r="J23" s="260">
        <v>30000</v>
      </c>
      <c r="K23" s="260">
        <v>30000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3293</v>
      </c>
      <c r="F24" s="144" t="str">
        <f t="shared" si="3"/>
        <v>Reprezentacija</v>
      </c>
      <c r="G24" s="261" t="s">
        <v>775</v>
      </c>
      <c r="H24" s="144" t="str">
        <f t="shared" si="4"/>
        <v>PROGRAMSKO FINANCIRANJE JAVNIH VISOKIH UČILIŠTA</v>
      </c>
      <c r="I24" s="260">
        <v>30000</v>
      </c>
      <c r="J24" s="260">
        <v>30000</v>
      </c>
      <c r="K24" s="260">
        <v>30000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3294</v>
      </c>
      <c r="F25" s="144" t="str">
        <f t="shared" si="3"/>
        <v>Članarine i norme</v>
      </c>
      <c r="G25" s="261" t="s">
        <v>775</v>
      </c>
      <c r="H25" s="144" t="str">
        <f t="shared" si="4"/>
        <v>PROGRAMSKO FINANCIRANJE JAVNIH VISOKIH UČILIŠTA</v>
      </c>
      <c r="I25" s="260">
        <v>25000</v>
      </c>
      <c r="J25" s="260">
        <v>25000</v>
      </c>
      <c r="K25" s="260">
        <v>25000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3299</v>
      </c>
      <c r="F26" s="144" t="str">
        <f t="shared" si="3"/>
        <v>Ostali nespomenuti rashodi poslovanja</v>
      </c>
      <c r="G26" s="261" t="s">
        <v>775</v>
      </c>
      <c r="H26" s="144" t="str">
        <f t="shared" si="4"/>
        <v>PROGRAMSKO FINANCIRANJE JAVNIH VISOKIH UČILIŠTA</v>
      </c>
      <c r="I26" s="260">
        <v>10000</v>
      </c>
      <c r="J26" s="260">
        <v>10000</v>
      </c>
      <c r="K26" s="260">
        <v>10000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3431</v>
      </c>
      <c r="F27" s="144" t="str">
        <f t="shared" si="3"/>
        <v>Bankarske usluge i usluge platnog prometa</v>
      </c>
      <c r="G27" s="261" t="s">
        <v>775</v>
      </c>
      <c r="H27" s="144" t="str">
        <f t="shared" si="4"/>
        <v>PROGRAMSKO FINANCIRANJE JAVNIH VISOKIH UČILIŠTA</v>
      </c>
      <c r="I27" s="260">
        <v>14000</v>
      </c>
      <c r="J27" s="260">
        <v>14000</v>
      </c>
      <c r="K27" s="260">
        <v>14000</v>
      </c>
      <c r="M27" s="139" t="str">
        <f t="shared" si="5"/>
        <v>343</v>
      </c>
      <c r="N27" s="139" t="str">
        <f t="shared" si="6"/>
        <v>34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3721</v>
      </c>
      <c r="F28" s="144" t="str">
        <f t="shared" si="3"/>
        <v>Naknade građanima i kućanstvima u novcu</v>
      </c>
      <c r="G28" s="261" t="s">
        <v>775</v>
      </c>
      <c r="H28" s="144" t="str">
        <f t="shared" si="4"/>
        <v>PROGRAMSKO FINANCIRANJE JAVNIH VISOKIH UČILIŠTA</v>
      </c>
      <c r="I28" s="260">
        <v>110000</v>
      </c>
      <c r="J28" s="260">
        <v>110000</v>
      </c>
      <c r="K28" s="260">
        <v>110000</v>
      </c>
      <c r="M28" s="139" t="str">
        <f t="shared" si="5"/>
        <v>372</v>
      </c>
      <c r="N28" s="139" t="str">
        <f t="shared" si="6"/>
        <v>37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4123</v>
      </c>
      <c r="F29" s="144" t="str">
        <f t="shared" si="3"/>
        <v>Licence</v>
      </c>
      <c r="G29" s="261" t="s">
        <v>775</v>
      </c>
      <c r="H29" s="144" t="str">
        <f t="shared" si="4"/>
        <v>PROGRAMSKO FINANCIRANJE JAVNIH VISOKIH UČILIŠTA</v>
      </c>
      <c r="I29" s="260">
        <v>10000</v>
      </c>
      <c r="J29" s="260">
        <v>10000</v>
      </c>
      <c r="K29" s="260">
        <v>10000</v>
      </c>
      <c r="M29" s="139" t="str">
        <f t="shared" si="5"/>
        <v>412</v>
      </c>
      <c r="N29" s="139" t="str">
        <f t="shared" si="6"/>
        <v>41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4241</v>
      </c>
      <c r="F30" s="144" t="str">
        <f t="shared" si="3"/>
        <v>Knjige</v>
      </c>
      <c r="G30" s="261" t="s">
        <v>775</v>
      </c>
      <c r="H30" s="144" t="str">
        <f t="shared" si="4"/>
        <v>PROGRAMSKO FINANCIRANJE JAVNIH VISOKIH UČILIŠTA</v>
      </c>
      <c r="I30" s="260">
        <v>70000</v>
      </c>
      <c r="J30" s="260">
        <v>70000</v>
      </c>
      <c r="K30" s="260">
        <v>70000</v>
      </c>
      <c r="M30" s="139" t="str">
        <f t="shared" si="5"/>
        <v>424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52</v>
      </c>
      <c r="D31" s="144" t="str">
        <f t="shared" si="2"/>
        <v>Ostale pomoći</v>
      </c>
      <c r="E31" s="149">
        <v>3111</v>
      </c>
      <c r="F31" s="144" t="str">
        <f t="shared" si="3"/>
        <v>Plaće za redovan rad</v>
      </c>
      <c r="G31" s="261" t="s">
        <v>775</v>
      </c>
      <c r="H31" s="144" t="str">
        <f t="shared" si="4"/>
        <v>PROGRAMSKO FINANCIRANJE JAVNIH VISOKIH UČILIŠTA</v>
      </c>
      <c r="I31" s="260">
        <v>300000</v>
      </c>
      <c r="J31" s="260">
        <v>0</v>
      </c>
      <c r="K31" s="182">
        <v>0</v>
      </c>
      <c r="M31" s="139" t="str">
        <f t="shared" si="5"/>
        <v>311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52</v>
      </c>
      <c r="D32" s="144" t="str">
        <f t="shared" si="2"/>
        <v>Ostale pomoći</v>
      </c>
      <c r="E32" s="149">
        <v>3121</v>
      </c>
      <c r="F32" s="144" t="str">
        <f t="shared" si="3"/>
        <v>Ostali rashodi za zaposlene</v>
      </c>
      <c r="G32" s="261" t="s">
        <v>775</v>
      </c>
      <c r="H32" s="144" t="str">
        <f t="shared" si="4"/>
        <v>PROGRAMSKO FINANCIRANJE JAVNIH VISOKIH UČILIŠTA</v>
      </c>
      <c r="I32" s="260">
        <v>10000</v>
      </c>
      <c r="J32" s="260">
        <v>0</v>
      </c>
      <c r="K32" s="182">
        <v>0</v>
      </c>
      <c r="M32" s="139" t="str">
        <f t="shared" si="5"/>
        <v>312</v>
      </c>
      <c r="N32" s="139" t="str">
        <f t="shared" si="6"/>
        <v>31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52</v>
      </c>
      <c r="D33" s="144" t="str">
        <f t="shared" si="2"/>
        <v>Ostale pomoći</v>
      </c>
      <c r="E33" s="149">
        <v>3132</v>
      </c>
      <c r="F33" s="144" t="str">
        <f t="shared" si="3"/>
        <v>Doprinosi za obvezno zdravstveno osiguranje</v>
      </c>
      <c r="G33" s="261" t="s">
        <v>149</v>
      </c>
      <c r="H33" s="144" t="str">
        <f t="shared" si="4"/>
        <v>REDOVNA DJELATNOST SVEUČILIŠTA U ZAGREBU (IZ EVIDENCIJSKIH PRIHODA)</v>
      </c>
      <c r="I33" s="260">
        <v>50000</v>
      </c>
      <c r="J33" s="260">
        <v>0</v>
      </c>
      <c r="K33" s="182">
        <v>0</v>
      </c>
      <c r="M33" s="139" t="str">
        <f t="shared" si="5"/>
        <v>313</v>
      </c>
      <c r="N33" s="139" t="str">
        <f t="shared" si="6"/>
        <v>31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52</v>
      </c>
      <c r="D34" s="144" t="str">
        <f t="shared" si="2"/>
        <v>Ostale pomoći</v>
      </c>
      <c r="E34" s="149">
        <v>3211</v>
      </c>
      <c r="F34" s="144" t="str">
        <f t="shared" si="3"/>
        <v>Službena putovanja</v>
      </c>
      <c r="G34" s="261" t="s">
        <v>149</v>
      </c>
      <c r="H34" s="144" t="str">
        <f t="shared" si="4"/>
        <v>REDOVNA DJELATNOST SVEUČILIŠTA U ZAGREBU (IZ EVIDENCIJSKIH PRIHODA)</v>
      </c>
      <c r="I34" s="260">
        <v>60000</v>
      </c>
      <c r="J34" s="260">
        <v>0</v>
      </c>
      <c r="K34" s="182">
        <v>0</v>
      </c>
      <c r="M34" s="139" t="str">
        <f t="shared" si="5"/>
        <v>321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52</v>
      </c>
      <c r="D35" s="144" t="str">
        <f t="shared" si="2"/>
        <v>Ostale pomoći</v>
      </c>
      <c r="E35" s="149">
        <v>3212</v>
      </c>
      <c r="F35" s="144" t="str">
        <f t="shared" si="3"/>
        <v>Naknade za prijevoz, za rad na terenu i odvojeni život</v>
      </c>
      <c r="G35" s="261" t="s">
        <v>149</v>
      </c>
      <c r="H35" s="144" t="str">
        <f t="shared" si="4"/>
        <v>REDOVNA DJELATNOST SVEUČILIŠTA U ZAGREBU (IZ EVIDENCIJSKIH PRIHODA)</v>
      </c>
      <c r="I35" s="260">
        <v>10000</v>
      </c>
      <c r="J35" s="260">
        <v>0</v>
      </c>
      <c r="K35" s="182">
        <v>0</v>
      </c>
      <c r="M35" s="139" t="str">
        <f t="shared" si="5"/>
        <v>321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52</v>
      </c>
      <c r="D36" s="144" t="str">
        <f t="shared" si="2"/>
        <v>Ostale pomoći</v>
      </c>
      <c r="E36" s="149">
        <v>3221</v>
      </c>
      <c r="F36" s="144" t="str">
        <f t="shared" si="3"/>
        <v>Uredski materijal i ostali materijalni rashodi</v>
      </c>
      <c r="G36" s="261" t="s">
        <v>149</v>
      </c>
      <c r="H36" s="144" t="str">
        <f t="shared" si="4"/>
        <v>REDOVNA DJELATNOST SVEUČILIŠTA U ZAGREBU (IZ EVIDENCIJSKIH PRIHODA)</v>
      </c>
      <c r="I36" s="260">
        <v>5000</v>
      </c>
      <c r="J36" s="260">
        <v>0</v>
      </c>
      <c r="K36" s="182">
        <v>0</v>
      </c>
      <c r="M36" s="139" t="str">
        <f t="shared" si="5"/>
        <v>322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52</v>
      </c>
      <c r="D37" s="144" t="str">
        <f t="shared" si="2"/>
        <v>Ostale pomoći</v>
      </c>
      <c r="E37" s="149">
        <v>3225</v>
      </c>
      <c r="F37" s="144" t="str">
        <f t="shared" si="3"/>
        <v>Sitni inventar i auto gume</v>
      </c>
      <c r="G37" s="261" t="s">
        <v>149</v>
      </c>
      <c r="H37" s="144" t="str">
        <f t="shared" si="4"/>
        <v>REDOVNA DJELATNOST SVEUČILIŠTA U ZAGREBU (IZ EVIDENCIJSKIH PRIHODA)</v>
      </c>
      <c r="I37" s="260">
        <v>15000</v>
      </c>
      <c r="J37" s="260">
        <v>1000</v>
      </c>
      <c r="K37" s="260">
        <v>1000</v>
      </c>
      <c r="M37" s="139" t="str">
        <f t="shared" si="5"/>
        <v>322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52</v>
      </c>
      <c r="D38" s="144" t="str">
        <f t="shared" si="2"/>
        <v>Ostale pomoći</v>
      </c>
      <c r="E38" s="149">
        <v>3233</v>
      </c>
      <c r="F38" s="144" t="str">
        <f t="shared" si="3"/>
        <v>Usluge promidžbe i informiranja</v>
      </c>
      <c r="G38" s="261" t="s">
        <v>149</v>
      </c>
      <c r="H38" s="144" t="str">
        <f t="shared" si="4"/>
        <v>REDOVNA DJELATNOST SVEUČILIŠTA U ZAGREBU (IZ EVIDENCIJSKIH PRIHODA)</v>
      </c>
      <c r="I38" s="260">
        <v>5000</v>
      </c>
      <c r="J38" s="260">
        <v>0</v>
      </c>
      <c r="K38" s="260">
        <v>0</v>
      </c>
      <c r="M38" s="139" t="str">
        <f t="shared" si="5"/>
        <v>323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52</v>
      </c>
      <c r="D39" s="144" t="str">
        <f t="shared" si="2"/>
        <v>Ostale pomoći</v>
      </c>
      <c r="E39" s="149">
        <v>3237</v>
      </c>
      <c r="F39" s="144" t="str">
        <f t="shared" si="3"/>
        <v>Intelektualne i osobne usluge</v>
      </c>
      <c r="G39" s="261" t="s">
        <v>149</v>
      </c>
      <c r="H39" s="144" t="str">
        <f t="shared" si="4"/>
        <v>REDOVNA DJELATNOST SVEUČILIŠTA U ZAGREBU (IZ EVIDENCIJSKIH PRIHODA)</v>
      </c>
      <c r="I39" s="260">
        <v>70000</v>
      </c>
      <c r="J39" s="260">
        <v>70000</v>
      </c>
      <c r="K39" s="260">
        <v>70000</v>
      </c>
      <c r="M39" s="139" t="str">
        <f t="shared" si="5"/>
        <v>323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52</v>
      </c>
      <c r="D40" s="144" t="str">
        <f t="shared" si="2"/>
        <v>Ostale pomoći</v>
      </c>
      <c r="E40" s="149">
        <v>3241</v>
      </c>
      <c r="F40" s="144" t="str">
        <f t="shared" si="3"/>
        <v>Naknade troškova osobama izvan radnog odnosa</v>
      </c>
      <c r="G40" s="261" t="s">
        <v>149</v>
      </c>
      <c r="H40" s="144" t="str">
        <f t="shared" si="4"/>
        <v>REDOVNA DJELATNOST SVEUČILIŠTA U ZAGREBU (IZ EVIDENCIJSKIH PRIHODA)</v>
      </c>
      <c r="I40" s="260">
        <v>80000</v>
      </c>
      <c r="J40" s="260">
        <v>14000</v>
      </c>
      <c r="K40" s="260">
        <v>14000</v>
      </c>
      <c r="M40" s="139" t="str">
        <f t="shared" si="5"/>
        <v>324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52</v>
      </c>
      <c r="D41" s="144" t="str">
        <f t="shared" si="2"/>
        <v>Ostale pomoći</v>
      </c>
      <c r="E41" s="149">
        <v>3293</v>
      </c>
      <c r="F41" s="144" t="str">
        <f t="shared" si="3"/>
        <v>Reprezentacija</v>
      </c>
      <c r="G41" s="261" t="s">
        <v>149</v>
      </c>
      <c r="H41" s="144" t="str">
        <f t="shared" si="4"/>
        <v>REDOVNA DJELATNOST SVEUČILIŠTA U ZAGREBU (IZ EVIDENCIJSKIH PRIHODA)</v>
      </c>
      <c r="I41" s="260">
        <v>20000</v>
      </c>
      <c r="J41" s="260">
        <v>2000</v>
      </c>
      <c r="K41" s="260">
        <v>2000</v>
      </c>
      <c r="M41" s="139" t="str">
        <f t="shared" si="5"/>
        <v>329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52</v>
      </c>
      <c r="D42" s="144" t="str">
        <f t="shared" si="2"/>
        <v>Ostale pomoći</v>
      </c>
      <c r="E42" s="149">
        <v>3431</v>
      </c>
      <c r="F42" s="144" t="str">
        <f t="shared" si="3"/>
        <v>Bankarske usluge i usluge platnog prometa</v>
      </c>
      <c r="G42" s="261" t="s">
        <v>149</v>
      </c>
      <c r="H42" s="144" t="str">
        <f t="shared" si="4"/>
        <v>REDOVNA DJELATNOST SVEUČILIŠTA U ZAGREBU (IZ EVIDENCIJSKIH PRIHODA)</v>
      </c>
      <c r="I42" s="260">
        <v>3000</v>
      </c>
      <c r="J42" s="260">
        <v>3000</v>
      </c>
      <c r="K42" s="260">
        <v>3000</v>
      </c>
      <c r="M42" s="139" t="str">
        <f t="shared" si="5"/>
        <v>343</v>
      </c>
      <c r="N42" s="139" t="str">
        <f t="shared" si="6"/>
        <v>34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52</v>
      </c>
      <c r="D43" s="144" t="str">
        <f t="shared" si="2"/>
        <v>Ostale pomoći</v>
      </c>
      <c r="E43" s="149">
        <v>4221</v>
      </c>
      <c r="F43" s="144" t="str">
        <f t="shared" si="3"/>
        <v>Uredska oprema i namještaj</v>
      </c>
      <c r="G43" s="261" t="s">
        <v>149</v>
      </c>
      <c r="H43" s="144" t="str">
        <f t="shared" si="4"/>
        <v>REDOVNA DJELATNOST SVEUČILIŠTA U ZAGREBU (IZ EVIDENCIJSKIH PRIHODA)</v>
      </c>
      <c r="I43" s="260">
        <v>22000</v>
      </c>
      <c r="J43" s="260">
        <v>5000</v>
      </c>
      <c r="K43" s="260">
        <v>5000</v>
      </c>
      <c r="M43" s="139" t="str">
        <f t="shared" si="5"/>
        <v>422</v>
      </c>
      <c r="N43" s="139" t="str">
        <f t="shared" si="6"/>
        <v>42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52</v>
      </c>
      <c r="D44" s="144" t="str">
        <f t="shared" si="2"/>
        <v>Ostale pomoći</v>
      </c>
      <c r="E44" s="149">
        <v>4227</v>
      </c>
      <c r="F44" s="144" t="str">
        <f t="shared" si="3"/>
        <v>Uređaji, strojevi i oprema za ostale namjene</v>
      </c>
      <c r="G44" s="261" t="s">
        <v>149</v>
      </c>
      <c r="H44" s="144" t="str">
        <f t="shared" si="4"/>
        <v>REDOVNA DJELATNOST SVEUČILIŠTA U ZAGREBU (IZ EVIDENCIJSKIH PRIHODA)</v>
      </c>
      <c r="I44" s="260">
        <v>15000</v>
      </c>
      <c r="J44" s="260">
        <v>4000</v>
      </c>
      <c r="K44" s="260">
        <v>4000</v>
      </c>
      <c r="M44" s="139" t="str">
        <f t="shared" si="5"/>
        <v>422</v>
      </c>
      <c r="N44" s="139" t="str">
        <f t="shared" si="6"/>
        <v>42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52</v>
      </c>
      <c r="D45" s="144" t="str">
        <f t="shared" si="2"/>
        <v>Ostale pomoći</v>
      </c>
      <c r="E45" s="149">
        <v>4225</v>
      </c>
      <c r="F45" s="144" t="str">
        <f t="shared" si="3"/>
        <v>Instrumenti, uređaji i strojevi</v>
      </c>
      <c r="G45" s="261" t="s">
        <v>149</v>
      </c>
      <c r="H45" s="144" t="str">
        <f t="shared" si="4"/>
        <v>REDOVNA DJELATNOST SVEUČILIŠTA U ZAGREBU (IZ EVIDENCIJSKIH PRIHODA)</v>
      </c>
      <c r="I45" s="260">
        <v>25000</v>
      </c>
      <c r="J45" s="260">
        <v>1000</v>
      </c>
      <c r="K45" s="260">
        <v>1000</v>
      </c>
      <c r="M45" s="139" t="str">
        <f t="shared" si="5"/>
        <v>422</v>
      </c>
      <c r="N45" s="139" t="str">
        <f t="shared" si="6"/>
        <v>42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61</v>
      </c>
      <c r="D46" s="144" t="str">
        <f t="shared" si="2"/>
        <v>Donacije</v>
      </c>
      <c r="E46" s="149">
        <v>3111</v>
      </c>
      <c r="F46" s="144" t="str">
        <f t="shared" si="3"/>
        <v>Plaće za redovan rad</v>
      </c>
      <c r="G46" s="261" t="s">
        <v>149</v>
      </c>
      <c r="H46" s="144" t="str">
        <f t="shared" si="4"/>
        <v>REDOVNA DJELATNOST SVEUČILIŠTA U ZAGREBU (IZ EVIDENCIJSKIH PRIHODA)</v>
      </c>
      <c r="I46" s="260">
        <v>350000</v>
      </c>
      <c r="J46" s="260">
        <v>200000</v>
      </c>
      <c r="K46" s="182"/>
      <c r="M46" s="139" t="str">
        <f t="shared" si="5"/>
        <v>311</v>
      </c>
      <c r="N46" s="139" t="str">
        <f t="shared" si="6"/>
        <v>31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61</v>
      </c>
      <c r="D47" s="144" t="str">
        <f t="shared" si="2"/>
        <v>Donacije</v>
      </c>
      <c r="E47" s="149">
        <v>3121</v>
      </c>
      <c r="F47" s="144" t="str">
        <f t="shared" si="3"/>
        <v>Ostali rashodi za zaposlene</v>
      </c>
      <c r="G47" s="261" t="s">
        <v>149</v>
      </c>
      <c r="H47" s="144" t="str">
        <f t="shared" si="4"/>
        <v>REDOVNA DJELATNOST SVEUČILIŠTA U ZAGREBU (IZ EVIDENCIJSKIH PRIHODA)</v>
      </c>
      <c r="I47" s="260">
        <v>10000</v>
      </c>
      <c r="J47" s="260">
        <v>5000</v>
      </c>
      <c r="K47" s="182"/>
      <c r="M47" s="139" t="str">
        <f t="shared" si="5"/>
        <v>312</v>
      </c>
      <c r="N47" s="139" t="str">
        <f t="shared" si="6"/>
        <v>31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61</v>
      </c>
      <c r="D48" s="144" t="str">
        <f t="shared" si="2"/>
        <v>Donacije</v>
      </c>
      <c r="E48" s="149">
        <v>3132</v>
      </c>
      <c r="F48" s="144" t="str">
        <f t="shared" si="3"/>
        <v>Doprinosi za obvezno zdravstveno osiguranje</v>
      </c>
      <c r="G48" s="261" t="s">
        <v>149</v>
      </c>
      <c r="H48" s="144" t="str">
        <f t="shared" si="4"/>
        <v>REDOVNA DJELATNOST SVEUČILIŠTA U ZAGREBU (IZ EVIDENCIJSKIH PRIHODA)</v>
      </c>
      <c r="I48" s="260">
        <v>58000</v>
      </c>
      <c r="J48" s="260">
        <v>30000</v>
      </c>
      <c r="K48" s="182"/>
      <c r="M48" s="139" t="str">
        <f t="shared" si="5"/>
        <v>313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61</v>
      </c>
      <c r="D49" s="144" t="str">
        <f t="shared" si="2"/>
        <v>Donacije</v>
      </c>
      <c r="E49" s="149">
        <v>3225</v>
      </c>
      <c r="F49" s="144" t="str">
        <f t="shared" si="3"/>
        <v>Sitni inventar i auto gume</v>
      </c>
      <c r="G49" s="261" t="s">
        <v>149</v>
      </c>
      <c r="H49" s="144" t="str">
        <f t="shared" si="4"/>
        <v>REDOVNA DJELATNOST SVEUČILIŠTA U ZAGREBU (IZ EVIDENCIJSKIH PRIHODA)</v>
      </c>
      <c r="I49" s="260">
        <v>8000</v>
      </c>
      <c r="J49" s="260">
        <v>4000</v>
      </c>
      <c r="K49" s="182"/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61</v>
      </c>
      <c r="D50" s="144" t="str">
        <f t="shared" si="2"/>
        <v>Donacije</v>
      </c>
      <c r="E50" s="149">
        <v>3237</v>
      </c>
      <c r="F50" s="144" t="str">
        <f t="shared" si="3"/>
        <v>Intelektualne i osobne usluge</v>
      </c>
      <c r="G50" s="261" t="s">
        <v>149</v>
      </c>
      <c r="H50" s="144" t="str">
        <f t="shared" si="4"/>
        <v>REDOVNA DJELATNOST SVEUČILIŠTA U ZAGREBU (IZ EVIDENCIJSKIH PRIHODA)</v>
      </c>
      <c r="I50" s="260">
        <v>55000</v>
      </c>
      <c r="J50" s="260">
        <v>1000</v>
      </c>
      <c r="K50" s="182"/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61</v>
      </c>
      <c r="D51" s="144" t="str">
        <f t="shared" si="2"/>
        <v>Donacije</v>
      </c>
      <c r="E51" s="149">
        <v>4123</v>
      </c>
      <c r="F51" s="144" t="str">
        <f t="shared" si="3"/>
        <v>Licence</v>
      </c>
      <c r="G51" s="261" t="s">
        <v>149</v>
      </c>
      <c r="H51" s="144" t="str">
        <f t="shared" si="4"/>
        <v>REDOVNA DJELATNOST SVEUČILIŠTA U ZAGREBU (IZ EVIDENCIJSKIH PRIHODA)</v>
      </c>
      <c r="I51" s="260">
        <v>19000</v>
      </c>
      <c r="J51" s="260">
        <v>10000</v>
      </c>
      <c r="K51" s="182"/>
      <c r="M51" s="139" t="str">
        <f t="shared" si="5"/>
        <v>412</v>
      </c>
      <c r="N51" s="139" t="str">
        <f t="shared" si="6"/>
        <v>41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3111</v>
      </c>
      <c r="F52" s="144" t="str">
        <f t="shared" si="3"/>
        <v>Plaće za redovan rad</v>
      </c>
      <c r="G52" s="261" t="s">
        <v>149</v>
      </c>
      <c r="H52" s="144" t="str">
        <f t="shared" si="4"/>
        <v>REDOVNA DJELATNOST SVEUČILIŠTA U ZAGREBU (IZ EVIDENCIJSKIH PRIHODA)</v>
      </c>
      <c r="I52" s="260">
        <v>500000</v>
      </c>
      <c r="J52" s="260">
        <v>500000</v>
      </c>
      <c r="K52" s="260">
        <v>500000</v>
      </c>
      <c r="M52" s="139" t="str">
        <f t="shared" si="5"/>
        <v>311</v>
      </c>
      <c r="N52" s="139" t="str">
        <f t="shared" si="6"/>
        <v>31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3113</v>
      </c>
      <c r="F53" s="144" t="str">
        <f t="shared" si="3"/>
        <v>Plaće za prekovremeni rad</v>
      </c>
      <c r="G53" s="261" t="s">
        <v>149</v>
      </c>
      <c r="H53" s="144" t="str">
        <f t="shared" si="4"/>
        <v>REDOVNA DJELATNOST SVEUČILIŠTA U ZAGREBU (IZ EVIDENCIJSKIH PRIHODA)</v>
      </c>
      <c r="I53" s="260">
        <v>20000</v>
      </c>
      <c r="J53" s="260">
        <v>20000</v>
      </c>
      <c r="K53" s="260">
        <v>20000</v>
      </c>
      <c r="M53" s="139" t="str">
        <f t="shared" si="5"/>
        <v>311</v>
      </c>
      <c r="N53" s="139" t="str">
        <f t="shared" si="6"/>
        <v>31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3121</v>
      </c>
      <c r="F54" s="144" t="str">
        <f t="shared" si="3"/>
        <v>Ostali rashodi za zaposlene</v>
      </c>
      <c r="G54" s="261" t="s">
        <v>149</v>
      </c>
      <c r="H54" s="144" t="str">
        <f t="shared" si="4"/>
        <v>REDOVNA DJELATNOST SVEUČILIŠTA U ZAGREBU (IZ EVIDENCIJSKIH PRIHODA)</v>
      </c>
      <c r="I54" s="260">
        <v>170000</v>
      </c>
      <c r="J54" s="260">
        <v>170000</v>
      </c>
      <c r="K54" s="260">
        <v>170000</v>
      </c>
      <c r="M54" s="139" t="str">
        <f t="shared" si="5"/>
        <v>312</v>
      </c>
      <c r="N54" s="139" t="str">
        <f t="shared" si="6"/>
        <v>31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3132</v>
      </c>
      <c r="F55" s="144" t="str">
        <f t="shared" si="3"/>
        <v>Doprinosi za obvezno zdravstveno osiguranje</v>
      </c>
      <c r="G55" s="261" t="s">
        <v>149</v>
      </c>
      <c r="H55" s="144" t="str">
        <f t="shared" si="4"/>
        <v>REDOVNA DJELATNOST SVEUČILIŠTA U ZAGREBU (IZ EVIDENCIJSKIH PRIHODA)</v>
      </c>
      <c r="I55" s="260">
        <v>80000</v>
      </c>
      <c r="J55" s="260">
        <v>80000</v>
      </c>
      <c r="K55" s="260">
        <v>80000</v>
      </c>
      <c r="M55" s="139" t="str">
        <f t="shared" si="5"/>
        <v>313</v>
      </c>
      <c r="N55" s="139" t="str">
        <f t="shared" si="6"/>
        <v>31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3211</v>
      </c>
      <c r="F56" s="144" t="str">
        <f t="shared" si="3"/>
        <v>Službena putovanja</v>
      </c>
      <c r="G56" s="261" t="s">
        <v>149</v>
      </c>
      <c r="H56" s="144" t="str">
        <f t="shared" si="4"/>
        <v>REDOVNA DJELATNOST SVEUČILIŠTA U ZAGREBU (IZ EVIDENCIJSKIH PRIHODA)</v>
      </c>
      <c r="I56" s="260">
        <v>61000</v>
      </c>
      <c r="J56" s="260">
        <v>61000</v>
      </c>
      <c r="K56" s="260">
        <v>60000</v>
      </c>
      <c r="M56" s="139" t="str">
        <f t="shared" si="5"/>
        <v>321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3212</v>
      </c>
      <c r="F57" s="144" t="str">
        <f t="shared" si="3"/>
        <v>Naknade za prijevoz, za rad na terenu i odvojeni život</v>
      </c>
      <c r="G57" s="261" t="s">
        <v>149</v>
      </c>
      <c r="H57" s="144" t="str">
        <f t="shared" si="4"/>
        <v>REDOVNA DJELATNOST SVEUČILIŠTA U ZAGREBU (IZ EVIDENCIJSKIH PRIHODA)</v>
      </c>
      <c r="I57" s="260">
        <v>20000</v>
      </c>
      <c r="J57" s="260">
        <v>20000</v>
      </c>
      <c r="K57" s="260">
        <v>20000</v>
      </c>
      <c r="M57" s="139" t="str">
        <f t="shared" si="5"/>
        <v>321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3214</v>
      </c>
      <c r="F58" s="144" t="str">
        <f t="shared" si="3"/>
        <v>Ostale naknade troškova zaposlenima</v>
      </c>
      <c r="G58" s="261" t="s">
        <v>149</v>
      </c>
      <c r="H58" s="144" t="str">
        <f t="shared" si="4"/>
        <v>REDOVNA DJELATNOST SVEUČILIŠTA U ZAGREBU (IZ EVIDENCIJSKIH PRIHODA)</v>
      </c>
      <c r="I58" s="260">
        <v>10000</v>
      </c>
      <c r="J58" s="260">
        <v>10000</v>
      </c>
      <c r="K58" s="260">
        <v>10000</v>
      </c>
      <c r="M58" s="139" t="str">
        <f t="shared" si="5"/>
        <v>321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3221</v>
      </c>
      <c r="F59" s="144" t="str">
        <f t="shared" si="3"/>
        <v>Uredski materijal i ostali materijalni rashodi</v>
      </c>
      <c r="G59" s="261" t="s">
        <v>149</v>
      </c>
      <c r="H59" s="144" t="str">
        <f t="shared" si="4"/>
        <v>REDOVNA DJELATNOST SVEUČILIŠTA U ZAGREBU (IZ EVIDENCIJSKIH PRIHODA)</v>
      </c>
      <c r="I59" s="260">
        <v>15000</v>
      </c>
      <c r="J59" s="260">
        <v>15000</v>
      </c>
      <c r="K59" s="260">
        <v>15000</v>
      </c>
      <c r="M59" s="139" t="str">
        <f t="shared" si="5"/>
        <v>322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3227</v>
      </c>
      <c r="F60" s="144" t="str">
        <f t="shared" si="3"/>
        <v>Službena, radna i zaštitna odjeća i obuća</v>
      </c>
      <c r="G60" s="261" t="s">
        <v>149</v>
      </c>
      <c r="H60" s="144" t="str">
        <f t="shared" si="4"/>
        <v>REDOVNA DJELATNOST SVEUČILIŠTA U ZAGREBU (IZ EVIDENCIJSKIH PRIHODA)</v>
      </c>
      <c r="I60" s="260">
        <v>3000</v>
      </c>
      <c r="J60" s="260">
        <v>3000</v>
      </c>
      <c r="K60" s="260">
        <v>3000</v>
      </c>
      <c r="M60" s="139" t="str">
        <f t="shared" si="5"/>
        <v>322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3233</v>
      </c>
      <c r="F61" s="144" t="str">
        <f t="shared" si="3"/>
        <v>Usluge promidžbe i informiranja</v>
      </c>
      <c r="G61" s="261" t="s">
        <v>149</v>
      </c>
      <c r="H61" s="144" t="str">
        <f t="shared" si="4"/>
        <v>REDOVNA DJELATNOST SVEUČILIŠTA U ZAGREBU (IZ EVIDENCIJSKIH PRIHODA)</v>
      </c>
      <c r="I61" s="260">
        <v>20000</v>
      </c>
      <c r="J61" s="260">
        <v>21000</v>
      </c>
      <c r="K61" s="260">
        <v>20000</v>
      </c>
      <c r="M61" s="139" t="str">
        <f t="shared" si="5"/>
        <v>323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3235</v>
      </c>
      <c r="F62" s="144" t="str">
        <f t="shared" si="3"/>
        <v>Zakupnine i najamnine</v>
      </c>
      <c r="G62" s="261" t="s">
        <v>149</v>
      </c>
      <c r="H62" s="144" t="str">
        <f t="shared" si="4"/>
        <v>REDOVNA DJELATNOST SVEUČILIŠTA U ZAGREBU (IZ EVIDENCIJSKIH PRIHODA)</v>
      </c>
      <c r="I62" s="260">
        <v>30000</v>
      </c>
      <c r="J62" s="260">
        <v>30000</v>
      </c>
      <c r="K62" s="260">
        <v>30000</v>
      </c>
      <c r="M62" s="139" t="str">
        <f t="shared" si="5"/>
        <v>323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3237</v>
      </c>
      <c r="F63" s="144" t="str">
        <f t="shared" si="3"/>
        <v>Intelektualne i osobne usluge</v>
      </c>
      <c r="G63" s="261" t="s">
        <v>149</v>
      </c>
      <c r="H63" s="144" t="str">
        <f t="shared" si="4"/>
        <v>REDOVNA DJELATNOST SVEUČILIŠTA U ZAGREBU (IZ EVIDENCIJSKIH PRIHODA)</v>
      </c>
      <c r="I63" s="260">
        <v>100000</v>
      </c>
      <c r="J63" s="260">
        <v>500000</v>
      </c>
      <c r="K63" s="260">
        <v>100000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3239</v>
      </c>
      <c r="F64" s="144" t="str">
        <f t="shared" si="3"/>
        <v>Ostale usluge</v>
      </c>
      <c r="G64" s="261" t="s">
        <v>149</v>
      </c>
      <c r="H64" s="144" t="str">
        <f t="shared" si="4"/>
        <v>REDOVNA DJELATNOST SVEUČILIŠTA U ZAGREBU (IZ EVIDENCIJSKIH PRIHODA)</v>
      </c>
      <c r="I64" s="260">
        <v>50000</v>
      </c>
      <c r="J64" s="260">
        <v>50000</v>
      </c>
      <c r="K64" s="260">
        <v>50000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3241</v>
      </c>
      <c r="F65" s="144" t="str">
        <f t="shared" si="3"/>
        <v>Naknade troškova osobama izvan radnog odnosa</v>
      </c>
      <c r="G65" s="261" t="s">
        <v>149</v>
      </c>
      <c r="H65" s="144" t="str">
        <f t="shared" si="4"/>
        <v>REDOVNA DJELATNOST SVEUČILIŠTA U ZAGREBU (IZ EVIDENCIJSKIH PRIHODA)</v>
      </c>
      <c r="I65" s="260">
        <v>60000</v>
      </c>
      <c r="J65" s="260">
        <v>60000</v>
      </c>
      <c r="K65" s="260">
        <v>60000</v>
      </c>
      <c r="M65" s="139" t="str">
        <f t="shared" si="5"/>
        <v>324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2"/>
        <v>Vlastiti prihodi</v>
      </c>
      <c r="E66" s="149">
        <v>3293</v>
      </c>
      <c r="F66" s="144" t="str">
        <f t="shared" si="3"/>
        <v>Reprezentacija</v>
      </c>
      <c r="G66" s="261" t="s">
        <v>149</v>
      </c>
      <c r="H66" s="144" t="str">
        <f t="shared" si="4"/>
        <v>REDOVNA DJELATNOST SVEUČILIŠTA U ZAGREBU (IZ EVIDENCIJSKIH PRIHODA)</v>
      </c>
      <c r="I66" s="260">
        <v>20000</v>
      </c>
      <c r="J66" s="260">
        <v>20000</v>
      </c>
      <c r="K66" s="260">
        <v>20000</v>
      </c>
      <c r="M66" s="139" t="str">
        <f t="shared" si="5"/>
        <v>329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31</v>
      </c>
      <c r="D67" s="144" t="str">
        <f t="shared" si="2"/>
        <v>Vlastiti prihodi</v>
      </c>
      <c r="E67" s="149">
        <v>3431</v>
      </c>
      <c r="F67" s="144" t="str">
        <f t="shared" si="3"/>
        <v>Bankarske usluge i usluge platnog prometa</v>
      </c>
      <c r="G67" s="261" t="s">
        <v>149</v>
      </c>
      <c r="H67" s="144" t="str">
        <f t="shared" si="4"/>
        <v>REDOVNA DJELATNOST SVEUČILIŠTA U ZAGREBU (IZ EVIDENCIJSKIH PRIHODA)</v>
      </c>
      <c r="I67" s="260">
        <v>1000</v>
      </c>
      <c r="J67" s="260">
        <v>1000</v>
      </c>
      <c r="K67" s="260">
        <v>1000</v>
      </c>
      <c r="M67" s="139" t="str">
        <f t="shared" si="5"/>
        <v>343</v>
      </c>
      <c r="N67" s="139" t="str">
        <f t="shared" si="6"/>
        <v>34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31</v>
      </c>
      <c r="D68" s="144" t="str">
        <f t="shared" ref="D68:D131" si="11">IFERROR(VLOOKUP(C68,$O$6:$P$23,2,FALSE),"")</f>
        <v>Vlastiti prihodi</v>
      </c>
      <c r="E68" s="149">
        <v>4221</v>
      </c>
      <c r="F68" s="144" t="str">
        <f t="shared" ref="F68:F131" si="12">IFERROR(VLOOKUP(E68,$R$5:$T$129,2,FALSE),"")</f>
        <v>Uredska oprema i namještaj</v>
      </c>
      <c r="G68" s="261" t="s">
        <v>149</v>
      </c>
      <c r="H68" s="144" t="str">
        <f t="shared" ref="H68:H131" si="13">IFERROR(VLOOKUP(G68,$X$6:$Y$297,2,FALSE),"")</f>
        <v>REDOVNA DJELATNOST SVEUČILIŠTA U ZAGREBU (IZ EVIDENCIJSKIH PRIHODA)</v>
      </c>
      <c r="I68" s="260">
        <v>25000</v>
      </c>
      <c r="J68" s="260">
        <v>25000</v>
      </c>
      <c r="K68" s="260">
        <v>25000</v>
      </c>
      <c r="M68" s="139" t="str">
        <f t="shared" ref="M68:M131" si="14">LEFT(E68,3)</f>
        <v>422</v>
      </c>
      <c r="N68" s="139" t="str">
        <f t="shared" ref="N68:N131" si="15">LEFT(E68,2)</f>
        <v>42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31</v>
      </c>
      <c r="D69" s="144" t="str">
        <f t="shared" si="11"/>
        <v>Vlastiti prihodi</v>
      </c>
      <c r="E69" s="149">
        <v>4222</v>
      </c>
      <c r="F69" s="144" t="str">
        <f t="shared" si="12"/>
        <v>Komunikacijska oprema</v>
      </c>
      <c r="G69" s="261" t="s">
        <v>149</v>
      </c>
      <c r="H69" s="144" t="str">
        <f t="shared" si="13"/>
        <v>REDOVNA DJELATNOST SVEUČILIŠTA U ZAGREBU (IZ EVIDENCIJSKIH PRIHODA)</v>
      </c>
      <c r="I69" s="260">
        <v>15000</v>
      </c>
      <c r="J69" s="260">
        <v>15000</v>
      </c>
      <c r="K69" s="260">
        <v>15000</v>
      </c>
      <c r="M69" s="139" t="str">
        <f t="shared" si="14"/>
        <v>422</v>
      </c>
      <c r="N69" s="139" t="str">
        <f t="shared" si="15"/>
        <v>42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31</v>
      </c>
      <c r="D70" s="144" t="str">
        <f t="shared" si="11"/>
        <v>Vlastiti prihodi</v>
      </c>
      <c r="E70" s="149">
        <v>4241</v>
      </c>
      <c r="F70" s="144" t="str">
        <f t="shared" si="12"/>
        <v>Knjige</v>
      </c>
      <c r="G70" s="261" t="s">
        <v>149</v>
      </c>
      <c r="H70" s="144" t="str">
        <f t="shared" si="13"/>
        <v>REDOVNA DJELATNOST SVEUČILIŠTA U ZAGREBU (IZ EVIDENCIJSKIH PRIHODA)</v>
      </c>
      <c r="I70" s="260">
        <v>5000</v>
      </c>
      <c r="J70" s="260">
        <v>5000</v>
      </c>
      <c r="K70" s="260">
        <v>5000</v>
      </c>
      <c r="M70" s="139" t="str">
        <f t="shared" si="14"/>
        <v>424</v>
      </c>
      <c r="N70" s="139" t="str">
        <f t="shared" si="15"/>
        <v>42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11"/>
        <v>Vlastiti prihodi</v>
      </c>
      <c r="E71" s="149">
        <v>4263</v>
      </c>
      <c r="F71" s="144" t="str">
        <f t="shared" si="12"/>
        <v>Umjetnička, literarna i znanstvena djela</v>
      </c>
      <c r="G71" s="261" t="s">
        <v>149</v>
      </c>
      <c r="H71" s="144" t="str">
        <f t="shared" si="13"/>
        <v>REDOVNA DJELATNOST SVEUČILIŠTA U ZAGREBU (IZ EVIDENCIJSKIH PRIHODA)</v>
      </c>
      <c r="I71" s="260">
        <v>5000</v>
      </c>
      <c r="J71" s="260">
        <v>5000</v>
      </c>
      <c r="K71" s="260">
        <v>5000</v>
      </c>
      <c r="M71" s="139" t="str">
        <f t="shared" si="14"/>
        <v>426</v>
      </c>
      <c r="N71" s="139" t="str">
        <f t="shared" si="15"/>
        <v>42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3111</v>
      </c>
      <c r="F72" s="144" t="str">
        <f t="shared" si="12"/>
        <v>Plaće za redovan rad</v>
      </c>
      <c r="G72" s="261" t="s">
        <v>149</v>
      </c>
      <c r="H72" s="144" t="str">
        <f t="shared" si="13"/>
        <v>REDOVNA DJELATNOST SVEUČILIŠTA U ZAGREBU (IZ EVIDENCIJSKIH PRIHODA)</v>
      </c>
      <c r="I72" s="260">
        <v>920000</v>
      </c>
      <c r="J72" s="260">
        <v>920000</v>
      </c>
      <c r="K72" s="260">
        <v>920000</v>
      </c>
      <c r="M72" s="139" t="str">
        <f t="shared" si="14"/>
        <v>311</v>
      </c>
      <c r="N72" s="139" t="str">
        <f t="shared" si="15"/>
        <v>31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3113</v>
      </c>
      <c r="F73" s="144" t="str">
        <f t="shared" si="12"/>
        <v>Plaće za prekovremeni rad</v>
      </c>
      <c r="G73" s="261" t="s">
        <v>149</v>
      </c>
      <c r="H73" s="144" t="str">
        <f t="shared" si="13"/>
        <v>REDOVNA DJELATNOST SVEUČILIŠTA U ZAGREBU (IZ EVIDENCIJSKIH PRIHODA)</v>
      </c>
      <c r="I73" s="260">
        <v>98000</v>
      </c>
      <c r="J73" s="260">
        <v>98000</v>
      </c>
      <c r="K73" s="260">
        <v>98000</v>
      </c>
      <c r="M73" s="139" t="str">
        <f t="shared" si="14"/>
        <v>311</v>
      </c>
      <c r="N73" s="139" t="str">
        <f t="shared" si="15"/>
        <v>31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3121</v>
      </c>
      <c r="F74" s="144" t="str">
        <f t="shared" si="12"/>
        <v>Ostali rashodi za zaposlene</v>
      </c>
      <c r="G74" s="261" t="s">
        <v>149</v>
      </c>
      <c r="H74" s="144" t="str">
        <f t="shared" si="13"/>
        <v>REDOVNA DJELATNOST SVEUČILIŠTA U ZAGREBU (IZ EVIDENCIJSKIH PRIHODA)</v>
      </c>
      <c r="I74" s="260">
        <v>35000</v>
      </c>
      <c r="J74" s="260">
        <v>35000</v>
      </c>
      <c r="K74" s="260">
        <v>35000</v>
      </c>
      <c r="M74" s="139" t="str">
        <f t="shared" si="14"/>
        <v>312</v>
      </c>
      <c r="N74" s="139" t="str">
        <f t="shared" si="15"/>
        <v>31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3132</v>
      </c>
      <c r="F75" s="144" t="str">
        <f t="shared" si="12"/>
        <v>Doprinosi za obvezno zdravstveno osiguranje</v>
      </c>
      <c r="G75" s="261" t="s">
        <v>149</v>
      </c>
      <c r="H75" s="144" t="str">
        <f t="shared" si="13"/>
        <v>REDOVNA DJELATNOST SVEUČILIŠTA U ZAGREBU (IZ EVIDENCIJSKIH PRIHODA)</v>
      </c>
      <c r="I75" s="260">
        <v>150000</v>
      </c>
      <c r="J75" s="260">
        <v>150000</v>
      </c>
      <c r="K75" s="260">
        <v>150000</v>
      </c>
      <c r="M75" s="139" t="str">
        <f t="shared" si="14"/>
        <v>313</v>
      </c>
      <c r="N75" s="139" t="str">
        <f t="shared" si="15"/>
        <v>31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3211</v>
      </c>
      <c r="F76" s="144" t="str">
        <f t="shared" si="12"/>
        <v>Službena putovanja</v>
      </c>
      <c r="G76" s="261" t="s">
        <v>149</v>
      </c>
      <c r="H76" s="144" t="str">
        <f t="shared" si="13"/>
        <v>REDOVNA DJELATNOST SVEUČILIŠTA U ZAGREBU (IZ EVIDENCIJSKIH PRIHODA)</v>
      </c>
      <c r="I76" s="260">
        <v>7000</v>
      </c>
      <c r="J76" s="260">
        <v>7000</v>
      </c>
      <c r="K76" s="260">
        <v>7000</v>
      </c>
      <c r="M76" s="139" t="str">
        <f t="shared" si="14"/>
        <v>321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3213</v>
      </c>
      <c r="F77" s="144" t="str">
        <f t="shared" si="12"/>
        <v>Stručno usavršavanje zaposlenika</v>
      </c>
      <c r="G77" s="261" t="s">
        <v>149</v>
      </c>
      <c r="H77" s="144" t="str">
        <f t="shared" si="13"/>
        <v>REDOVNA DJELATNOST SVEUČILIŠTA U ZAGREBU (IZ EVIDENCIJSKIH PRIHODA)</v>
      </c>
      <c r="I77" s="260">
        <v>3000</v>
      </c>
      <c r="J77" s="260">
        <v>3000</v>
      </c>
      <c r="K77" s="260">
        <v>3000</v>
      </c>
      <c r="M77" s="139" t="str">
        <f t="shared" si="14"/>
        <v>321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3221</v>
      </c>
      <c r="F78" s="144" t="str">
        <f t="shared" si="12"/>
        <v>Uredski materijal i ostali materijalni rashodi</v>
      </c>
      <c r="G78" s="261" t="s">
        <v>149</v>
      </c>
      <c r="H78" s="144" t="str">
        <f t="shared" si="13"/>
        <v>REDOVNA DJELATNOST SVEUČILIŠTA U ZAGREBU (IZ EVIDENCIJSKIH PRIHODA)</v>
      </c>
      <c r="I78" s="260">
        <v>20000</v>
      </c>
      <c r="J78" s="260">
        <v>20000</v>
      </c>
      <c r="K78" s="260">
        <v>20000</v>
      </c>
      <c r="M78" s="139" t="str">
        <f t="shared" si="14"/>
        <v>322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3225</v>
      </c>
      <c r="F79" s="144" t="str">
        <f t="shared" si="12"/>
        <v>Sitni inventar i auto gume</v>
      </c>
      <c r="G79" s="261" t="s">
        <v>149</v>
      </c>
      <c r="H79" s="144" t="str">
        <f t="shared" si="13"/>
        <v>REDOVNA DJELATNOST SVEUČILIŠTA U ZAGREBU (IZ EVIDENCIJSKIH PRIHODA)</v>
      </c>
      <c r="I79" s="260">
        <v>10000</v>
      </c>
      <c r="J79" s="260">
        <v>10000</v>
      </c>
      <c r="K79" s="260">
        <v>10000</v>
      </c>
      <c r="M79" s="139" t="str">
        <f t="shared" si="14"/>
        <v>322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3227</v>
      </c>
      <c r="F80" s="144" t="str">
        <f t="shared" si="12"/>
        <v>Službena, radna i zaštitna odjeća i obuća</v>
      </c>
      <c r="G80" s="261" t="s">
        <v>149</v>
      </c>
      <c r="H80" s="144" t="str">
        <f t="shared" si="13"/>
        <v>REDOVNA DJELATNOST SVEUČILIŠTA U ZAGREBU (IZ EVIDENCIJSKIH PRIHODA)</v>
      </c>
      <c r="I80" s="260">
        <v>5000</v>
      </c>
      <c r="J80" s="260">
        <v>5000</v>
      </c>
      <c r="K80" s="260">
        <v>5000</v>
      </c>
      <c r="M80" s="139" t="str">
        <f t="shared" si="14"/>
        <v>322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3231</v>
      </c>
      <c r="F81" s="144" t="str">
        <f t="shared" si="12"/>
        <v>Usluge telefona, pošte i prijevoza</v>
      </c>
      <c r="G81" s="261" t="s">
        <v>149</v>
      </c>
      <c r="H81" s="144" t="str">
        <f t="shared" si="13"/>
        <v>REDOVNA DJELATNOST SVEUČILIŠTA U ZAGREBU (IZ EVIDENCIJSKIH PRIHODA)</v>
      </c>
      <c r="I81" s="260">
        <v>110000</v>
      </c>
      <c r="J81" s="260">
        <v>110000</v>
      </c>
      <c r="K81" s="260">
        <v>110000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3232</v>
      </c>
      <c r="F82" s="144" t="str">
        <f t="shared" si="12"/>
        <v>Usluge tekućeg i investicijskog održavanja</v>
      </c>
      <c r="G82" s="261" t="s">
        <v>149</v>
      </c>
      <c r="H82" s="144" t="str">
        <f t="shared" si="13"/>
        <v>REDOVNA DJELATNOST SVEUČILIŠTA U ZAGREBU (IZ EVIDENCIJSKIH PRIHODA)</v>
      </c>
      <c r="I82" s="260">
        <v>100000</v>
      </c>
      <c r="J82" s="260">
        <v>100000</v>
      </c>
      <c r="K82" s="260">
        <v>50000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3233</v>
      </c>
      <c r="F83" s="144" t="str">
        <f t="shared" si="12"/>
        <v>Usluge promidžbe i informiranja</v>
      </c>
      <c r="G83" s="261" t="s">
        <v>149</v>
      </c>
      <c r="H83" s="144" t="str">
        <f t="shared" si="13"/>
        <v>REDOVNA DJELATNOST SVEUČILIŠTA U ZAGREBU (IZ EVIDENCIJSKIH PRIHODA)</v>
      </c>
      <c r="I83" s="260">
        <v>11000</v>
      </c>
      <c r="J83" s="260">
        <v>11000</v>
      </c>
      <c r="K83" s="260">
        <v>11000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3235</v>
      </c>
      <c r="F84" s="144" t="str">
        <f t="shared" si="12"/>
        <v>Zakupnine i najamnine</v>
      </c>
      <c r="G84" s="261" t="s">
        <v>149</v>
      </c>
      <c r="H84" s="144" t="str">
        <f t="shared" si="13"/>
        <v>REDOVNA DJELATNOST SVEUČILIŠTA U ZAGREBU (IZ EVIDENCIJSKIH PRIHODA)</v>
      </c>
      <c r="I84" s="260">
        <v>4000</v>
      </c>
      <c r="J84" s="260">
        <v>4000</v>
      </c>
      <c r="K84" s="260">
        <v>4000</v>
      </c>
      <c r="M84" s="139" t="str">
        <f t="shared" si="14"/>
        <v>323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3237</v>
      </c>
      <c r="F85" s="144" t="str">
        <f t="shared" si="12"/>
        <v>Intelektualne i osobne usluge</v>
      </c>
      <c r="G85" s="261" t="s">
        <v>149</v>
      </c>
      <c r="H85" s="144" t="str">
        <f t="shared" si="13"/>
        <v>REDOVNA DJELATNOST SVEUČILIŠTA U ZAGREBU (IZ EVIDENCIJSKIH PRIHODA)</v>
      </c>
      <c r="I85" s="260">
        <v>300000</v>
      </c>
      <c r="J85" s="260">
        <v>300000</v>
      </c>
      <c r="K85" s="260">
        <v>200000</v>
      </c>
      <c r="M85" s="139" t="str">
        <f t="shared" si="14"/>
        <v>323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3239</v>
      </c>
      <c r="F86" s="144" t="str">
        <f t="shared" si="12"/>
        <v>Ostale usluge</v>
      </c>
      <c r="G86" s="261" t="s">
        <v>149</v>
      </c>
      <c r="H86" s="144" t="str">
        <f t="shared" si="13"/>
        <v>REDOVNA DJELATNOST SVEUČILIŠTA U ZAGREBU (IZ EVIDENCIJSKIH PRIHODA)</v>
      </c>
      <c r="I86" s="260">
        <v>90000</v>
      </c>
      <c r="J86" s="260">
        <v>90000</v>
      </c>
      <c r="K86" s="260">
        <v>90000</v>
      </c>
      <c r="M86" s="139" t="str">
        <f t="shared" si="14"/>
        <v>323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3241</v>
      </c>
      <c r="F87" s="144" t="str">
        <f t="shared" si="12"/>
        <v>Naknade troškova osobama izvan radnog odnosa</v>
      </c>
      <c r="G87" s="261" t="s">
        <v>149</v>
      </c>
      <c r="H87" s="144" t="str">
        <f t="shared" si="13"/>
        <v>REDOVNA DJELATNOST SVEUČILIŠTA U ZAGREBU (IZ EVIDENCIJSKIH PRIHODA)</v>
      </c>
      <c r="I87" s="260">
        <v>100000</v>
      </c>
      <c r="J87" s="260">
        <v>100000</v>
      </c>
      <c r="K87" s="260">
        <v>100000</v>
      </c>
      <c r="M87" s="139" t="str">
        <f t="shared" si="14"/>
        <v>324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3293</v>
      </c>
      <c r="F88" s="144" t="str">
        <f t="shared" si="12"/>
        <v>Reprezentacija</v>
      </c>
      <c r="G88" s="261" t="s">
        <v>149</v>
      </c>
      <c r="H88" s="144" t="str">
        <f t="shared" si="13"/>
        <v>REDOVNA DJELATNOST SVEUČILIŠTA U ZAGREBU (IZ EVIDENCIJSKIH PRIHODA)</v>
      </c>
      <c r="I88" s="260">
        <v>15000</v>
      </c>
      <c r="J88" s="260">
        <v>15000</v>
      </c>
      <c r="K88" s="260">
        <v>15000</v>
      </c>
      <c r="M88" s="139" t="str">
        <f t="shared" si="14"/>
        <v>329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3295</v>
      </c>
      <c r="F89" s="144" t="str">
        <f t="shared" si="12"/>
        <v>Pristojbe i naknade</v>
      </c>
      <c r="G89" s="261" t="s">
        <v>149</v>
      </c>
      <c r="H89" s="144" t="str">
        <f t="shared" si="13"/>
        <v>REDOVNA DJELATNOST SVEUČILIŠTA U ZAGREBU (IZ EVIDENCIJSKIH PRIHODA)</v>
      </c>
      <c r="I89" s="260">
        <v>1000</v>
      </c>
      <c r="J89" s="260">
        <v>1000</v>
      </c>
      <c r="K89" s="260">
        <v>1000</v>
      </c>
      <c r="M89" s="139" t="str">
        <f t="shared" si="14"/>
        <v>329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3299</v>
      </c>
      <c r="F90" s="144" t="str">
        <f t="shared" si="12"/>
        <v>Ostali nespomenuti rashodi poslovanja</v>
      </c>
      <c r="G90" s="261" t="s">
        <v>149</v>
      </c>
      <c r="H90" s="144" t="str">
        <f t="shared" si="13"/>
        <v>REDOVNA DJELATNOST SVEUČILIŠTA U ZAGREBU (IZ EVIDENCIJSKIH PRIHODA)</v>
      </c>
      <c r="I90" s="260">
        <v>1000</v>
      </c>
      <c r="J90" s="260">
        <v>1000</v>
      </c>
      <c r="K90" s="260">
        <v>1000</v>
      </c>
      <c r="M90" s="139" t="str">
        <f t="shared" si="14"/>
        <v>329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3722</v>
      </c>
      <c r="F91" s="144" t="str">
        <f t="shared" si="12"/>
        <v>Naknade građanima i kućanstvima u naravi</v>
      </c>
      <c r="G91" s="261" t="s">
        <v>149</v>
      </c>
      <c r="H91" s="144" t="str">
        <f t="shared" si="13"/>
        <v>REDOVNA DJELATNOST SVEUČILIŠTA U ZAGREBU (IZ EVIDENCIJSKIH PRIHODA)</v>
      </c>
      <c r="I91" s="260">
        <v>15000</v>
      </c>
      <c r="J91" s="260">
        <v>15000</v>
      </c>
      <c r="K91" s="260">
        <v>15000</v>
      </c>
      <c r="M91" s="139" t="str">
        <f t="shared" si="14"/>
        <v>372</v>
      </c>
      <c r="N91" s="139" t="str">
        <f t="shared" si="15"/>
        <v>37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3811</v>
      </c>
      <c r="F92" s="144" t="str">
        <f t="shared" si="12"/>
        <v>Tekuće donacije u novcu</v>
      </c>
      <c r="G92" s="261" t="s">
        <v>149</v>
      </c>
      <c r="H92" s="144" t="str">
        <f t="shared" si="13"/>
        <v>REDOVNA DJELATNOST SVEUČILIŠTA U ZAGREBU (IZ EVIDENCIJSKIH PRIHODA)</v>
      </c>
      <c r="I92" s="260">
        <v>45000</v>
      </c>
      <c r="J92" s="260">
        <v>45000</v>
      </c>
      <c r="K92" s="260">
        <v>45000</v>
      </c>
      <c r="M92" s="139" t="str">
        <f t="shared" si="14"/>
        <v>381</v>
      </c>
      <c r="N92" s="139" t="str">
        <f t="shared" si="15"/>
        <v>38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4221</v>
      </c>
      <c r="F93" s="144" t="str">
        <f t="shared" si="12"/>
        <v>Uredska oprema i namještaj</v>
      </c>
      <c r="G93" s="261" t="s">
        <v>149</v>
      </c>
      <c r="H93" s="144" t="str">
        <f t="shared" si="13"/>
        <v>REDOVNA DJELATNOST SVEUČILIŠTA U ZAGREBU (IZ EVIDENCIJSKIH PRIHODA)</v>
      </c>
      <c r="I93" s="260">
        <v>80000</v>
      </c>
      <c r="J93" s="260">
        <v>80000</v>
      </c>
      <c r="K93" s="260">
        <v>80000</v>
      </c>
      <c r="M93" s="139" t="str">
        <f t="shared" si="14"/>
        <v>422</v>
      </c>
      <c r="N93" s="139" t="str">
        <f t="shared" si="15"/>
        <v>42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4222</v>
      </c>
      <c r="F94" s="144" t="str">
        <f t="shared" si="12"/>
        <v>Komunikacijska oprema</v>
      </c>
      <c r="G94" s="261" t="s">
        <v>149</v>
      </c>
      <c r="H94" s="144" t="str">
        <f t="shared" si="13"/>
        <v>REDOVNA DJELATNOST SVEUČILIŠTA U ZAGREBU (IZ EVIDENCIJSKIH PRIHODA)</v>
      </c>
      <c r="I94" s="260">
        <v>10000</v>
      </c>
      <c r="J94" s="260">
        <v>10000</v>
      </c>
      <c r="K94" s="260">
        <v>10000</v>
      </c>
      <c r="M94" s="139" t="str">
        <f t="shared" si="14"/>
        <v>422</v>
      </c>
      <c r="N94" s="139" t="str">
        <f t="shared" si="15"/>
        <v>42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4223</v>
      </c>
      <c r="F95" s="144" t="str">
        <f t="shared" si="12"/>
        <v>Oprema za održavanje i zaštitu</v>
      </c>
      <c r="G95" s="261" t="s">
        <v>149</v>
      </c>
      <c r="H95" s="144" t="str">
        <f t="shared" si="13"/>
        <v>REDOVNA DJELATNOST SVEUČILIŠTA U ZAGREBU (IZ EVIDENCIJSKIH PRIHODA)</v>
      </c>
      <c r="I95" s="260">
        <v>15000</v>
      </c>
      <c r="J95" s="260">
        <v>15000</v>
      </c>
      <c r="K95" s="260">
        <v>15000</v>
      </c>
      <c r="M95" s="139" t="str">
        <f t="shared" si="14"/>
        <v>422</v>
      </c>
      <c r="N95" s="139" t="str">
        <f t="shared" si="15"/>
        <v>42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4225</v>
      </c>
      <c r="F96" s="144" t="str">
        <f t="shared" si="12"/>
        <v>Instrumenti, uređaji i strojevi</v>
      </c>
      <c r="G96" s="261" t="s">
        <v>149</v>
      </c>
      <c r="H96" s="144" t="str">
        <f t="shared" si="13"/>
        <v>REDOVNA DJELATNOST SVEUČILIŠTA U ZAGREBU (IZ EVIDENCIJSKIH PRIHODA)</v>
      </c>
      <c r="I96" s="260">
        <v>8000</v>
      </c>
      <c r="J96" s="260">
        <v>8000</v>
      </c>
      <c r="K96" s="260">
        <v>8000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4226</v>
      </c>
      <c r="F97" s="144" t="str">
        <f t="shared" si="12"/>
        <v>Sportska i glazbena oprema</v>
      </c>
      <c r="G97" s="261" t="s">
        <v>149</v>
      </c>
      <c r="H97" s="144" t="str">
        <f t="shared" si="13"/>
        <v>REDOVNA DJELATNOST SVEUČILIŠTA U ZAGREBU (IZ EVIDENCIJSKIH PRIHODA)</v>
      </c>
      <c r="I97" s="260">
        <v>6000</v>
      </c>
      <c r="J97" s="260">
        <v>6000</v>
      </c>
      <c r="K97" s="260">
        <v>6000</v>
      </c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71</v>
      </c>
      <c r="D98" s="144" t="str">
        <f t="shared" si="11"/>
        <v>Prihodi od nefin. imovine i nadoknade štete s osnova osig.</v>
      </c>
      <c r="E98" s="149">
        <v>4221</v>
      </c>
      <c r="F98" s="144" t="str">
        <f t="shared" si="12"/>
        <v>Uredska oprema i namještaj</v>
      </c>
      <c r="G98" s="261" t="s">
        <v>149</v>
      </c>
      <c r="H98" s="144" t="str">
        <f t="shared" si="13"/>
        <v>REDOVNA DJELATNOST SVEUČILIŠTA U ZAGREBU (IZ EVIDENCIJSKIH PRIHODA)</v>
      </c>
      <c r="I98" s="260">
        <v>5000</v>
      </c>
      <c r="J98" s="260">
        <v>5000</v>
      </c>
      <c r="K98" s="260">
        <v>5000</v>
      </c>
      <c r="M98" s="139" t="str">
        <f t="shared" si="14"/>
        <v>422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12</v>
      </c>
      <c r="D99" s="144" t="str">
        <f t="shared" si="11"/>
        <v>Sredstva učešća za pomoći</v>
      </c>
      <c r="E99" s="149">
        <v>4212</v>
      </c>
      <c r="F99" s="144" t="str">
        <f t="shared" si="12"/>
        <v>Poslovni objekti</v>
      </c>
      <c r="G99" s="261" t="s">
        <v>2224</v>
      </c>
      <c r="H99" s="144" t="str">
        <f t="shared" si="13"/>
        <v>OBNOVA INFRASTRUKTURE I OPREME U PODRUČJU OBRAZOVANJA OŠTEĆENE POTRESOM</v>
      </c>
      <c r="I99" s="260">
        <v>2600000</v>
      </c>
      <c r="J99" s="260">
        <v>2100000</v>
      </c>
      <c r="K99" s="182"/>
      <c r="M99" s="139" t="str">
        <f t="shared" si="14"/>
        <v>421</v>
      </c>
      <c r="N99" s="139" t="str">
        <f t="shared" si="15"/>
        <v>42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576</v>
      </c>
      <c r="D100" s="144" t="str">
        <f t="shared" si="11"/>
        <v>Fond solidarnosti Europske unije</v>
      </c>
      <c r="E100" s="149">
        <v>3235</v>
      </c>
      <c r="F100" s="144" t="str">
        <f t="shared" si="12"/>
        <v>Zakupnine i najamnine</v>
      </c>
      <c r="G100" s="261" t="s">
        <v>2224</v>
      </c>
      <c r="H100" s="144" t="str">
        <f t="shared" si="13"/>
        <v>OBNOVA INFRASTRUKTURE I OPREME U PODRUČJU OBRAZOVANJA OŠTEĆENE POTRESOM</v>
      </c>
      <c r="I100" s="260">
        <v>2175000</v>
      </c>
      <c r="J100" s="260">
        <v>2175000</v>
      </c>
      <c r="K100" s="182"/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576</v>
      </c>
      <c r="D101" s="144" t="str">
        <f t="shared" si="11"/>
        <v>Fond solidarnosti Europske unije</v>
      </c>
      <c r="E101" s="149">
        <v>3231</v>
      </c>
      <c r="F101" s="144" t="str">
        <f t="shared" si="12"/>
        <v>Usluge telefona, pošte i prijevoza</v>
      </c>
      <c r="G101" s="261" t="s">
        <v>2224</v>
      </c>
      <c r="H101" s="144" t="str">
        <f t="shared" si="13"/>
        <v>OBNOVA INFRASTRUKTURE I OPREME U PODRUČJU OBRAZOVANJA OŠTEĆENE POTRESOM</v>
      </c>
      <c r="I101" s="260">
        <v>375000</v>
      </c>
      <c r="J101" s="260">
        <v>375000</v>
      </c>
      <c r="K101" s="182"/>
      <c r="M101" s="139" t="str">
        <f t="shared" si="14"/>
        <v>323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576</v>
      </c>
      <c r="D102" s="144" t="str">
        <f t="shared" si="11"/>
        <v>Fond solidarnosti Europske unije</v>
      </c>
      <c r="E102" s="149">
        <v>3237</v>
      </c>
      <c r="F102" s="144" t="str">
        <f t="shared" si="12"/>
        <v>Intelektualne i osobne usluge</v>
      </c>
      <c r="G102" s="261" t="s">
        <v>3505</v>
      </c>
      <c r="H102" s="144" t="str">
        <f t="shared" si="13"/>
        <v>OBNOVA INFRASTRUKTURE I OPREME U PODRUČJU OBRAZOVANJA OŠTEĆENE POTRESOM</v>
      </c>
      <c r="I102" s="260">
        <v>757500</v>
      </c>
      <c r="J102" s="260">
        <v>757500</v>
      </c>
      <c r="K102" s="182"/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576</v>
      </c>
      <c r="D103" s="144" t="str">
        <f t="shared" si="11"/>
        <v>Fond solidarnosti Europske unije</v>
      </c>
      <c r="E103" s="149">
        <v>3239</v>
      </c>
      <c r="F103" s="144" t="str">
        <f t="shared" si="12"/>
        <v>Ostale usluge</v>
      </c>
      <c r="G103" s="261" t="s">
        <v>3505</v>
      </c>
      <c r="H103" s="144" t="str">
        <f t="shared" si="13"/>
        <v>OBNOVA INFRASTRUKTURE I OPREME U PODRUČJU OBRAZOVANJA OŠTEĆENE POTRESOM</v>
      </c>
      <c r="I103" s="260">
        <v>644800</v>
      </c>
      <c r="J103" s="260">
        <v>644800</v>
      </c>
      <c r="K103" s="182"/>
      <c r="M103" s="139" t="str">
        <f t="shared" si="14"/>
        <v>323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576</v>
      </c>
      <c r="D104" s="144" t="str">
        <f t="shared" si="11"/>
        <v>Fond solidarnosti Europske unije</v>
      </c>
      <c r="E104" s="149">
        <v>3233</v>
      </c>
      <c r="F104" s="144" t="str">
        <f t="shared" si="12"/>
        <v>Usluge promidžbe i informiranja</v>
      </c>
      <c r="G104" s="261" t="s">
        <v>2224</v>
      </c>
      <c r="H104" s="144" t="str">
        <f t="shared" si="13"/>
        <v>OBNOVA INFRASTRUKTURE I OPREME U PODRUČJU OBRAZOVANJA OŠTEĆENE POTRESOM</v>
      </c>
      <c r="I104" s="260">
        <v>38000</v>
      </c>
      <c r="J104" s="260"/>
      <c r="K104" s="182"/>
      <c r="M104" s="139" t="str">
        <f t="shared" si="14"/>
        <v>323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576</v>
      </c>
      <c r="D105" s="144" t="str">
        <f t="shared" si="11"/>
        <v>Fond solidarnosti Europske unije</v>
      </c>
      <c r="E105" s="149">
        <v>4212</v>
      </c>
      <c r="F105" s="144" t="str">
        <f t="shared" si="12"/>
        <v>Poslovni objekti</v>
      </c>
      <c r="G105" s="261" t="s">
        <v>2224</v>
      </c>
      <c r="H105" s="144" t="str">
        <f t="shared" si="13"/>
        <v>OBNOVA INFRASTRUKTURE I OPREME U PODRUČJU OBRAZOVANJA OŠTEĆENE POTRESOM</v>
      </c>
      <c r="I105" s="260">
        <v>5806627</v>
      </c>
      <c r="J105" s="260">
        <v>5806627</v>
      </c>
      <c r="K105" s="182"/>
      <c r="M105" s="139" t="str">
        <f t="shared" si="14"/>
        <v>421</v>
      </c>
      <c r="N105" s="139" t="str">
        <f t="shared" si="15"/>
        <v>42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581</v>
      </c>
      <c r="D106" s="144" t="str">
        <f t="shared" si="11"/>
        <v>Mehanizam za oporavak i otpornost</v>
      </c>
      <c r="E106" s="149">
        <v>4212</v>
      </c>
      <c r="F106" s="144" t="str">
        <f t="shared" si="12"/>
        <v>Poslovni objekti</v>
      </c>
      <c r="G106" s="261" t="s">
        <v>3506</v>
      </c>
      <c r="H106" s="144" t="str">
        <f t="shared" si="13"/>
        <v>OBNOVA INFRASTRUKTURE I OPREME U PODRUČJU OBRAZOVANJA OŠTEĆENE POTRESOM – NPOO</v>
      </c>
      <c r="I106" s="260">
        <v>0</v>
      </c>
      <c r="J106" s="260">
        <v>7938572</v>
      </c>
      <c r="K106" s="260">
        <v>7938572</v>
      </c>
      <c r="M106" s="139" t="str">
        <f t="shared" si="14"/>
        <v>421</v>
      </c>
      <c r="N106" s="139" t="str">
        <f t="shared" si="15"/>
        <v>42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261"/>
      <c r="H107" s="144" t="str">
        <f t="shared" si="13"/>
        <v/>
      </c>
      <c r="I107" s="260"/>
      <c r="J107" s="260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261"/>
      <c r="H108" s="144" t="str">
        <f t="shared" si="13"/>
        <v/>
      </c>
      <c r="I108" s="260"/>
      <c r="J108" s="260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261"/>
      <c r="H109" s="144" t="str">
        <f t="shared" si="13"/>
        <v/>
      </c>
      <c r="I109" s="260"/>
      <c r="J109" s="260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261"/>
      <c r="H110" s="144" t="str">
        <f t="shared" si="13"/>
        <v/>
      </c>
      <c r="I110" s="260"/>
      <c r="J110" s="260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261"/>
      <c r="H111" s="144" t="str">
        <f t="shared" si="13"/>
        <v/>
      </c>
      <c r="I111" s="260"/>
      <c r="J111" s="260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261"/>
      <c r="H112" s="144" t="str">
        <f t="shared" si="13"/>
        <v/>
      </c>
      <c r="I112" s="260"/>
      <c r="J112" s="260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261"/>
      <c r="H113" s="144" t="str">
        <f t="shared" si="13"/>
        <v/>
      </c>
      <c r="I113" s="260"/>
      <c r="J113" s="260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261"/>
      <c r="H114" s="144" t="str">
        <f t="shared" si="13"/>
        <v/>
      </c>
      <c r="I114" s="260"/>
      <c r="J114" s="260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261"/>
      <c r="H115" s="144" t="str">
        <f t="shared" si="13"/>
        <v/>
      </c>
      <c r="I115" s="260"/>
      <c r="J115" s="260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261"/>
      <c r="H116" s="144" t="str">
        <f t="shared" si="13"/>
        <v/>
      </c>
      <c r="I116" s="260"/>
      <c r="J116" s="260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261"/>
      <c r="H117" s="144" t="str">
        <f t="shared" si="13"/>
        <v/>
      </c>
      <c r="I117" s="260"/>
      <c r="J117" s="260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261"/>
      <c r="H118" s="144" t="str">
        <f t="shared" si="13"/>
        <v/>
      </c>
      <c r="I118" s="260"/>
      <c r="J118" s="260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261"/>
      <c r="H119" s="144" t="str">
        <f t="shared" si="13"/>
        <v/>
      </c>
      <c r="I119" s="260"/>
      <c r="J119" s="260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261"/>
      <c r="H120" s="144" t="str">
        <f t="shared" si="13"/>
        <v/>
      </c>
      <c r="I120" s="260"/>
      <c r="J120" s="260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261"/>
      <c r="H121" s="144" t="str">
        <f t="shared" si="13"/>
        <v/>
      </c>
      <c r="I121" s="260"/>
      <c r="J121" s="260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261"/>
      <c r="H122" s="144" t="str">
        <f t="shared" si="13"/>
        <v/>
      </c>
      <c r="I122" s="260"/>
      <c r="J122" s="260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261"/>
      <c r="H123" s="144" t="str">
        <f t="shared" si="13"/>
        <v/>
      </c>
      <c r="I123" s="260"/>
      <c r="J123" s="260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261"/>
      <c r="H124" s="144" t="str">
        <f t="shared" si="13"/>
        <v/>
      </c>
      <c r="I124" s="260"/>
      <c r="J124" s="260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261"/>
      <c r="H125" s="144" t="str">
        <f t="shared" si="13"/>
        <v/>
      </c>
      <c r="I125" s="260"/>
      <c r="J125" s="260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261"/>
      <c r="H126" s="144" t="str">
        <f t="shared" si="13"/>
        <v/>
      </c>
      <c r="I126" s="260"/>
      <c r="J126" s="260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261"/>
      <c r="H127" s="144" t="str">
        <f t="shared" si="13"/>
        <v/>
      </c>
      <c r="I127" s="260"/>
      <c r="J127" s="260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261"/>
      <c r="H128" s="144" t="str">
        <f t="shared" si="13"/>
        <v/>
      </c>
      <c r="I128" s="260"/>
      <c r="J128" s="260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261"/>
      <c r="H129" s="144" t="str">
        <f t="shared" si="13"/>
        <v/>
      </c>
      <c r="I129" s="260"/>
      <c r="J129" s="260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261"/>
      <c r="H130" s="144" t="str">
        <f t="shared" si="13"/>
        <v/>
      </c>
      <c r="I130" s="260"/>
      <c r="J130" s="260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261"/>
      <c r="H131" s="144" t="str">
        <f t="shared" si="13"/>
        <v/>
      </c>
      <c r="I131" s="260"/>
      <c r="J131" s="260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261"/>
      <c r="H132" s="144" t="str">
        <f t="shared" ref="H132:H195" si="24">IFERROR(VLOOKUP(G132,$X$6:$Y$297,2,FALSE),"")</f>
        <v/>
      </c>
      <c r="I132" s="260"/>
      <c r="J132" s="260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261"/>
      <c r="H133" s="144" t="str">
        <f t="shared" si="24"/>
        <v/>
      </c>
      <c r="I133" s="260"/>
      <c r="J133" s="260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261"/>
      <c r="H134" s="144" t="str">
        <f t="shared" si="24"/>
        <v/>
      </c>
      <c r="I134" s="260"/>
      <c r="J134" s="260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261"/>
      <c r="H135" s="144" t="str">
        <f t="shared" si="24"/>
        <v/>
      </c>
      <c r="I135" s="260"/>
      <c r="J135" s="260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261"/>
      <c r="H136" s="144" t="str">
        <f t="shared" si="24"/>
        <v/>
      </c>
      <c r="I136" s="260"/>
      <c r="J136" s="260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261"/>
      <c r="H137" s="144" t="str">
        <f t="shared" si="24"/>
        <v/>
      </c>
      <c r="I137" s="260"/>
      <c r="J137" s="260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261"/>
      <c r="H138" s="144" t="str">
        <f t="shared" si="24"/>
        <v/>
      </c>
      <c r="I138" s="260"/>
      <c r="J138" s="260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261"/>
      <c r="H139" s="144" t="str">
        <f t="shared" si="24"/>
        <v/>
      </c>
      <c r="I139" s="260"/>
      <c r="J139" s="260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261"/>
      <c r="H140" s="144" t="str">
        <f t="shared" si="24"/>
        <v/>
      </c>
      <c r="I140" s="260"/>
      <c r="J140" s="260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261"/>
      <c r="H141" s="144" t="str">
        <f t="shared" si="24"/>
        <v/>
      </c>
      <c r="I141" s="260"/>
      <c r="J141" s="260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261"/>
      <c r="H142" s="144" t="str">
        <f t="shared" si="24"/>
        <v/>
      </c>
      <c r="I142" s="260"/>
      <c r="J142" s="260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261"/>
      <c r="H143" s="144" t="str">
        <f t="shared" si="24"/>
        <v/>
      </c>
      <c r="I143" s="260"/>
      <c r="J143" s="260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261"/>
      <c r="H144" s="144" t="str">
        <f t="shared" si="24"/>
        <v/>
      </c>
      <c r="I144" s="260"/>
      <c r="J144" s="260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261"/>
      <c r="H145" s="144" t="str">
        <f t="shared" si="24"/>
        <v/>
      </c>
      <c r="I145" s="260"/>
      <c r="J145" s="260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261"/>
      <c r="H146" s="144" t="str">
        <f t="shared" si="24"/>
        <v/>
      </c>
      <c r="I146" s="260"/>
      <c r="J146" s="260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261"/>
      <c r="H147" s="144" t="str">
        <f t="shared" si="24"/>
        <v/>
      </c>
      <c r="I147" s="260"/>
      <c r="J147" s="260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261"/>
      <c r="H148" s="144" t="str">
        <f t="shared" si="24"/>
        <v/>
      </c>
      <c r="I148" s="260"/>
      <c r="J148" s="260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261"/>
      <c r="H149" s="144" t="str">
        <f t="shared" si="24"/>
        <v/>
      </c>
      <c r="I149" s="260"/>
      <c r="J149" s="260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261"/>
      <c r="H150" s="144" t="str">
        <f t="shared" si="24"/>
        <v/>
      </c>
      <c r="I150" s="260"/>
      <c r="J150" s="260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261"/>
      <c r="H151" s="144" t="str">
        <f t="shared" si="24"/>
        <v/>
      </c>
      <c r="I151" s="260"/>
      <c r="J151" s="260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261"/>
      <c r="H152" s="144" t="str">
        <f t="shared" si="24"/>
        <v/>
      </c>
      <c r="I152" s="260"/>
      <c r="J152" s="260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261"/>
      <c r="H153" s="144" t="str">
        <f t="shared" si="24"/>
        <v/>
      </c>
      <c r="I153" s="260"/>
      <c r="J153" s="260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261"/>
      <c r="H154" s="144" t="str">
        <f t="shared" si="24"/>
        <v/>
      </c>
      <c r="I154" s="260"/>
      <c r="J154" s="260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261"/>
      <c r="H155" s="144" t="str">
        <f t="shared" si="24"/>
        <v/>
      </c>
      <c r="I155" s="260"/>
      <c r="J155" s="260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261"/>
      <c r="H156" s="144" t="str">
        <f t="shared" si="24"/>
        <v/>
      </c>
      <c r="I156" s="260"/>
      <c r="J156" s="260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261"/>
      <c r="H157" s="144" t="str">
        <f t="shared" si="24"/>
        <v/>
      </c>
      <c r="I157" s="260"/>
      <c r="J157" s="260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261"/>
      <c r="H158" s="144" t="str">
        <f t="shared" si="24"/>
        <v/>
      </c>
      <c r="I158" s="260"/>
      <c r="J158" s="260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261"/>
      <c r="H159" s="144" t="str">
        <f t="shared" si="24"/>
        <v/>
      </c>
      <c r="I159" s="260"/>
      <c r="J159" s="260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261"/>
      <c r="H160" s="144" t="str">
        <f t="shared" si="24"/>
        <v/>
      </c>
      <c r="I160" s="260"/>
      <c r="J160" s="260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261"/>
      <c r="H161" s="144" t="str">
        <f t="shared" si="24"/>
        <v/>
      </c>
      <c r="I161" s="260"/>
      <c r="J161" s="260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261"/>
      <c r="H162" s="144" t="str">
        <f t="shared" si="24"/>
        <v/>
      </c>
      <c r="I162" s="260"/>
      <c r="J162" s="260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261"/>
      <c r="H163" s="144" t="str">
        <f t="shared" si="24"/>
        <v/>
      </c>
      <c r="I163" s="260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261"/>
      <c r="H164" s="144" t="str">
        <f t="shared" si="24"/>
        <v/>
      </c>
      <c r="I164" s="260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261"/>
      <c r="H165" s="144" t="str">
        <f t="shared" si="24"/>
        <v/>
      </c>
      <c r="I165" s="260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261"/>
      <c r="H166" s="144" t="str">
        <f t="shared" si="24"/>
        <v/>
      </c>
      <c r="I166" s="260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261"/>
      <c r="H167" s="144" t="str">
        <f t="shared" si="24"/>
        <v/>
      </c>
      <c r="I167" s="260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261"/>
      <c r="H168" s="144" t="str">
        <f t="shared" si="24"/>
        <v/>
      </c>
      <c r="I168" s="260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261"/>
      <c r="H169" s="144" t="str">
        <f t="shared" si="24"/>
        <v/>
      </c>
      <c r="I169" s="260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261"/>
      <c r="H170" s="144" t="str">
        <f t="shared" si="24"/>
        <v/>
      </c>
      <c r="I170" s="260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261"/>
      <c r="H171" s="144" t="str">
        <f t="shared" si="24"/>
        <v/>
      </c>
      <c r="I171" s="260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261"/>
      <c r="H172" s="144" t="str">
        <f t="shared" si="24"/>
        <v/>
      </c>
      <c r="I172" s="260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261"/>
      <c r="H173" s="144" t="str">
        <f t="shared" si="24"/>
        <v/>
      </c>
      <c r="I173" s="260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261"/>
      <c r="H174" s="144" t="str">
        <f t="shared" si="24"/>
        <v/>
      </c>
      <c r="I174" s="260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261"/>
      <c r="H175" s="144" t="str">
        <f t="shared" si="24"/>
        <v/>
      </c>
      <c r="I175" s="260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261"/>
      <c r="H176" s="144" t="str">
        <f t="shared" si="24"/>
        <v/>
      </c>
      <c r="I176" s="260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260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260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260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260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260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260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260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260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260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260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260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260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260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260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260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260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260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260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260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260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260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260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260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260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H3" sqref="H3:H10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7" t="s">
        <v>766</v>
      </c>
      <c r="B1" s="277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265" t="s">
        <v>2691</v>
      </c>
      <c r="F3" s="144" t="str">
        <f>IFERROR(VLOOKUP(E3,$AA$6:$AB$1018,2,FALSE),"")</f>
        <v>ANETREC (611487-EPP-1-2019-1-SI-EPPJMO-NETWORK)</v>
      </c>
      <c r="G3" s="260">
        <v>53000</v>
      </c>
      <c r="H3" s="260">
        <v>0</v>
      </c>
      <c r="I3" s="182"/>
      <c r="J3" s="263" t="s">
        <v>2692</v>
      </c>
      <c r="K3" s="264">
        <v>43722</v>
      </c>
      <c r="L3" s="264">
        <v>44817</v>
      </c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3211</v>
      </c>
      <c r="D4" s="144" t="str">
        <f t="shared" ref="D4:D67" si="2">IFERROR(VLOOKUP(C4,$U$5:$W$129,2,FALSE),"")</f>
        <v>Službena putovanja</v>
      </c>
      <c r="E4" s="265" t="s">
        <v>2691</v>
      </c>
      <c r="F4" s="144" t="str">
        <f t="shared" ref="F4:F67" si="3">IFERROR(VLOOKUP(E4,$AA$6:$AB$1018,2,FALSE),"")</f>
        <v>ANETREC (611487-EPP-1-2019-1-SI-EPPJMO-NETWORK)</v>
      </c>
      <c r="G4" s="260">
        <v>26500</v>
      </c>
      <c r="H4" s="260">
        <v>0</v>
      </c>
      <c r="I4" s="182"/>
      <c r="J4" s="263" t="s">
        <v>2692</v>
      </c>
      <c r="K4" s="264">
        <v>43722</v>
      </c>
      <c r="L4" s="264">
        <v>44817</v>
      </c>
      <c r="M4" s="198"/>
      <c r="N4" s="198"/>
      <c r="P4" s="139" t="str">
        <f t="shared" ref="P4:P67" si="4">LEFT(C4,3)</f>
        <v>321</v>
      </c>
      <c r="Q4" s="139" t="str">
        <f t="shared" ref="Q4:Q67" si="5">LEFT(C4,2)</f>
        <v>32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3111</v>
      </c>
      <c r="D5" s="144" t="str">
        <f t="shared" si="2"/>
        <v>Plaće za redovan rad</v>
      </c>
      <c r="E5" s="265" t="s">
        <v>2693</v>
      </c>
      <c r="F5" s="144" t="str">
        <f t="shared" si="3"/>
        <v>DEBATING EUROPE (620428-EPP-1-2020-1-DE-EPPJMO-NETWORK)</v>
      </c>
      <c r="G5" s="260">
        <v>50000</v>
      </c>
      <c r="H5" s="260">
        <v>50000</v>
      </c>
      <c r="I5" s="182"/>
      <c r="J5" s="263" t="s">
        <v>2694</v>
      </c>
      <c r="K5" s="264">
        <v>44089</v>
      </c>
      <c r="L5" s="264">
        <v>45183</v>
      </c>
      <c r="M5" s="198"/>
      <c r="N5" s="198"/>
      <c r="P5" s="139" t="str">
        <f t="shared" si="4"/>
        <v>311</v>
      </c>
      <c r="Q5" s="139" t="str">
        <f t="shared" si="5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3211</v>
      </c>
      <c r="D6" s="144" t="str">
        <f t="shared" si="2"/>
        <v>Službena putovanja</v>
      </c>
      <c r="E6" s="265" t="s">
        <v>2693</v>
      </c>
      <c r="F6" s="144" t="str">
        <f t="shared" si="3"/>
        <v>DEBATING EUROPE (620428-EPP-1-2020-1-DE-EPPJMO-NETWORK)</v>
      </c>
      <c r="G6" s="260">
        <v>15000</v>
      </c>
      <c r="H6" s="260">
        <v>15000</v>
      </c>
      <c r="I6" s="182"/>
      <c r="J6" s="263" t="s">
        <v>2694</v>
      </c>
      <c r="K6" s="264">
        <v>44089</v>
      </c>
      <c r="L6" s="264">
        <v>45183</v>
      </c>
      <c r="M6" s="198"/>
      <c r="N6" s="198"/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3111</v>
      </c>
      <c r="D7" s="144" t="str">
        <f t="shared" si="2"/>
        <v>Plaće za redovan rad</v>
      </c>
      <c r="E7" s="265" t="s">
        <v>2695</v>
      </c>
      <c r="F7" s="144" t="str">
        <f t="shared" si="3"/>
        <v>MEDIADELCOM</v>
      </c>
      <c r="G7" s="260">
        <v>350000</v>
      </c>
      <c r="H7" s="260">
        <v>350000</v>
      </c>
      <c r="I7" s="182"/>
      <c r="J7" s="263" t="s">
        <v>3503</v>
      </c>
      <c r="K7" s="264">
        <v>44256</v>
      </c>
      <c r="L7" s="264">
        <v>45350</v>
      </c>
      <c r="M7" s="198" t="s">
        <v>3504</v>
      </c>
      <c r="N7" s="198"/>
      <c r="P7" s="139" t="str">
        <f t="shared" si="4"/>
        <v>311</v>
      </c>
      <c r="Q7" s="139" t="str">
        <f t="shared" si="5"/>
        <v>31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3211</v>
      </c>
      <c r="D8" s="144" t="str">
        <f t="shared" si="2"/>
        <v>Službena putovanja</v>
      </c>
      <c r="E8" s="265" t="s">
        <v>2695</v>
      </c>
      <c r="F8" s="144" t="str">
        <f t="shared" si="3"/>
        <v>MEDIADELCOM</v>
      </c>
      <c r="G8" s="260">
        <v>100000</v>
      </c>
      <c r="H8" s="260">
        <v>25000</v>
      </c>
      <c r="I8" s="182"/>
      <c r="J8" s="263" t="s">
        <v>3503</v>
      </c>
      <c r="K8" s="264">
        <v>44256</v>
      </c>
      <c r="L8" s="264">
        <v>45350</v>
      </c>
      <c r="M8" s="198" t="s">
        <v>3504</v>
      </c>
      <c r="N8" s="198"/>
      <c r="P8" s="139" t="str">
        <f t="shared" si="4"/>
        <v>321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1"/>
        <v>Pomoći EU</v>
      </c>
      <c r="C9" s="149">
        <v>3237</v>
      </c>
      <c r="D9" s="144" t="str">
        <f t="shared" si="2"/>
        <v>Intelektualne i osobne usluge</v>
      </c>
      <c r="E9" s="265" t="s">
        <v>2695</v>
      </c>
      <c r="F9" s="144" t="str">
        <f t="shared" si="3"/>
        <v>MEDIADELCOM</v>
      </c>
      <c r="G9" s="260">
        <v>35000</v>
      </c>
      <c r="H9" s="260">
        <v>0</v>
      </c>
      <c r="I9" s="182"/>
      <c r="J9" s="263" t="s">
        <v>3503</v>
      </c>
      <c r="K9" s="264">
        <v>44256</v>
      </c>
      <c r="L9" s="264">
        <v>45350</v>
      </c>
      <c r="M9" s="198" t="s">
        <v>3504</v>
      </c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>IFERROR(VLOOKUP(E12,$AA$6:$AB$1018,2,FALSE),"")</f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phoneticPr fontId="81" type="noConversion"/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R5" sqref="R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8" t="s">
        <v>261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9" t="s">
        <v>263</v>
      </c>
      <c r="C3" s="280"/>
      <c r="D3" s="281" t="s">
        <v>757</v>
      </c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3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16117639</v>
      </c>
      <c r="E5" s="3"/>
      <c r="F5" s="3"/>
      <c r="G5" s="3">
        <v>2422000</v>
      </c>
      <c r="H5" s="3"/>
      <c r="I5" s="3">
        <v>3558500</v>
      </c>
      <c r="J5" s="3">
        <v>1100000</v>
      </c>
      <c r="K5" s="3">
        <v>1018500</v>
      </c>
      <c r="L5" s="3"/>
      <c r="M5" s="3"/>
      <c r="N5" s="3"/>
      <c r="O5" s="3"/>
      <c r="P5" s="3"/>
      <c r="Q5" s="3"/>
      <c r="R5" s="3">
        <v>8018639</v>
      </c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43401193</v>
      </c>
      <c r="E6" s="14">
        <f>+E27+E34</f>
        <v>28146193</v>
      </c>
      <c r="F6" s="14">
        <f t="shared" ref="F6:V6" si="1">+F27+F34</f>
        <v>2600000</v>
      </c>
      <c r="G6" s="14">
        <f t="shared" si="1"/>
        <v>1210000</v>
      </c>
      <c r="H6" s="14">
        <f>+H27+H34</f>
        <v>0</v>
      </c>
      <c r="I6" s="14">
        <f t="shared" ref="I6" si="2">+I27+I34</f>
        <v>2150000</v>
      </c>
      <c r="J6" s="14">
        <f t="shared" si="1"/>
        <v>0</v>
      </c>
      <c r="K6" s="14">
        <f t="shared" si="1"/>
        <v>690000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8100000</v>
      </c>
      <c r="S6" s="14">
        <f>+S27+S34</f>
        <v>0</v>
      </c>
      <c r="T6" s="14">
        <f t="shared" si="1"/>
        <v>500000</v>
      </c>
      <c r="U6" s="14">
        <f t="shared" si="1"/>
        <v>0</v>
      </c>
      <c r="V6" s="14">
        <f t="shared" si="1"/>
        <v>5000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-13782212</v>
      </c>
      <c r="E7" s="259"/>
      <c r="F7" s="259"/>
      <c r="G7" s="259">
        <v>-2422000</v>
      </c>
      <c r="H7" s="259"/>
      <c r="I7" s="259">
        <v>-3549500</v>
      </c>
      <c r="J7" s="259">
        <v>-470500</v>
      </c>
      <c r="K7" s="259">
        <v>-1018500</v>
      </c>
      <c r="L7" s="259"/>
      <c r="M7" s="259"/>
      <c r="N7" s="259"/>
      <c r="O7" s="259"/>
      <c r="P7" s="259"/>
      <c r="Q7" s="259"/>
      <c r="R7" s="259">
        <v>-6321712</v>
      </c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45736620</v>
      </c>
      <c r="E8" s="14">
        <f>+E5+E6+E7</f>
        <v>28146193</v>
      </c>
      <c r="F8" s="14">
        <f t="shared" ref="F8:V8" si="3">+F5+F6+F7</f>
        <v>2600000</v>
      </c>
      <c r="G8" s="14">
        <f t="shared" si="3"/>
        <v>1210000</v>
      </c>
      <c r="H8" s="14">
        <f>+H5+H6+H7</f>
        <v>0</v>
      </c>
      <c r="I8" s="14">
        <f t="shared" ref="I8" si="4">+I5+I6+I7</f>
        <v>2159000</v>
      </c>
      <c r="J8" s="14">
        <f t="shared" si="3"/>
        <v>629500</v>
      </c>
      <c r="K8" s="14">
        <f t="shared" si="3"/>
        <v>690000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9796927</v>
      </c>
      <c r="S8" s="14">
        <f>+S5+S6+S7</f>
        <v>0</v>
      </c>
      <c r="T8" s="14">
        <f t="shared" si="3"/>
        <v>500000</v>
      </c>
      <c r="U8" s="14">
        <f t="shared" si="3"/>
        <v>0</v>
      </c>
      <c r="V8" s="14">
        <f t="shared" si="3"/>
        <v>5000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45736620</v>
      </c>
      <c r="E9" s="134">
        <f>+'PLAN RASHODA I IZDATAKA'!E3</f>
        <v>28146193</v>
      </c>
      <c r="F9" s="134">
        <f>+'PLAN RASHODA I IZDATAKA'!F3</f>
        <v>2600000</v>
      </c>
      <c r="G9" s="134">
        <f>+'PLAN RASHODA I IZDATAKA'!G3</f>
        <v>1210000</v>
      </c>
      <c r="H9" s="134">
        <f>+'PLAN RASHODA I IZDATAKA'!H3</f>
        <v>0</v>
      </c>
      <c r="I9" s="134">
        <f>+'PLAN RASHODA I IZDATAKA'!I3</f>
        <v>2159000</v>
      </c>
      <c r="J9" s="134">
        <f>+'PLAN RASHODA I IZDATAKA'!J3</f>
        <v>629500</v>
      </c>
      <c r="K9" s="134">
        <f>+'PLAN RASHODA I IZDATAKA'!K3</f>
        <v>690000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9796927</v>
      </c>
      <c r="S9" s="134">
        <f>+'PLAN RASHODA I IZDATAKA'!S3</f>
        <v>0</v>
      </c>
      <c r="T9" s="134">
        <f>+'PLAN RASHODA I IZDATAKA'!T3</f>
        <v>500000</v>
      </c>
      <c r="U9" s="134">
        <f>+'PLAN RASHODA I IZDATAKA'!U3</f>
        <v>0</v>
      </c>
      <c r="V9" s="134">
        <f>+'PLAN RASHODA I IZDATAKA'!V3</f>
        <v>5000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630000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630000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8100000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8100000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60000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60000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2150000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2150000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1210000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1210000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500000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500000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30746193</v>
      </c>
      <c r="E24" s="186">
        <f>SUMIFS('Plan prihoda za unos u SAP'!$G$3:$G$501,'Plan prihoda za unos u SAP'!$C$3:$C$501,"=11",'Plan prihoda za unos u SAP'!$K$3:$K$501,"=671")</f>
        <v>28146193</v>
      </c>
      <c r="F24" s="186">
        <f>SUMIFS('Plan prihoda za unos u SAP'!$G$3:$G$501,'Plan prihoda za unos u SAP'!$C$3:$C$501,"=12",'Plan prihoda za unos u SAP'!$K$3:$K$501,"=671")</f>
        <v>2600000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43396193</v>
      </c>
      <c r="E27" s="4">
        <f>SUM(E11:E26)</f>
        <v>28146193</v>
      </c>
      <c r="F27" s="4">
        <f t="shared" ref="F27:W27" si="7">SUM(F11:F26)</f>
        <v>2600000</v>
      </c>
      <c r="G27" s="4">
        <f t="shared" si="7"/>
        <v>1210000</v>
      </c>
      <c r="H27" s="4">
        <f t="shared" si="7"/>
        <v>0</v>
      </c>
      <c r="I27" s="4">
        <f t="shared" si="7"/>
        <v>2150000</v>
      </c>
      <c r="J27" s="4">
        <f t="shared" si="7"/>
        <v>0</v>
      </c>
      <c r="K27" s="4">
        <f t="shared" si="7"/>
        <v>690000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8100000</v>
      </c>
      <c r="S27" s="4">
        <f>SUM(S11:S26)</f>
        <v>0</v>
      </c>
      <c r="T27" s="4">
        <f>SUM(T11:T26)</f>
        <v>500000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5000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5000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5000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5000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43401193</v>
      </c>
      <c r="E41" s="71">
        <f>+E40+E34+E27</f>
        <v>28146193</v>
      </c>
      <c r="F41" s="71">
        <f>+F40+F34+F27</f>
        <v>2600000</v>
      </c>
      <c r="G41" s="71">
        <f t="shared" ref="G41:W41" si="11">+G40+G34+G27</f>
        <v>1210000</v>
      </c>
      <c r="H41" s="71">
        <f t="shared" si="11"/>
        <v>0</v>
      </c>
      <c r="I41" s="71">
        <f t="shared" si="11"/>
        <v>2150000</v>
      </c>
      <c r="J41" s="71">
        <f t="shared" si="11"/>
        <v>0</v>
      </c>
      <c r="K41" s="71">
        <f t="shared" si="11"/>
        <v>690000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8100000</v>
      </c>
      <c r="S41" s="71">
        <f>+S40+S34+S27</f>
        <v>0</v>
      </c>
      <c r="T41" s="71">
        <f t="shared" si="11"/>
        <v>500000</v>
      </c>
      <c r="U41" s="71">
        <f t="shared" si="11"/>
        <v>0</v>
      </c>
      <c r="V41" s="71">
        <f t="shared" si="11"/>
        <v>5000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9" t="s">
        <v>263</v>
      </c>
      <c r="C43" s="280"/>
      <c r="D43" s="281" t="s">
        <v>1915</v>
      </c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3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13782212</v>
      </c>
      <c r="E45" s="185">
        <f>-E7</f>
        <v>0</v>
      </c>
      <c r="F45" s="185">
        <f>-F7</f>
        <v>0</v>
      </c>
      <c r="G45" s="185">
        <f t="shared" ref="G45:W45" si="13">-G7</f>
        <v>2422000</v>
      </c>
      <c r="H45" s="185">
        <f t="shared" si="13"/>
        <v>0</v>
      </c>
      <c r="I45" s="185">
        <f t="shared" si="13"/>
        <v>3549500</v>
      </c>
      <c r="J45" s="185">
        <f t="shared" si="13"/>
        <v>470500</v>
      </c>
      <c r="K45" s="185">
        <f t="shared" si="13"/>
        <v>1018500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6321712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47658300</v>
      </c>
      <c r="E46" s="14">
        <f t="shared" ref="E46:W46" si="14">+E67+E74</f>
        <v>28242300</v>
      </c>
      <c r="F46" s="14">
        <f t="shared" si="14"/>
        <v>2100000</v>
      </c>
      <c r="G46" s="14">
        <f t="shared" si="14"/>
        <v>1611000</v>
      </c>
      <c r="H46" s="14">
        <f>+H67+H74</f>
        <v>0</v>
      </c>
      <c r="I46" s="14">
        <f t="shared" si="14"/>
        <v>2150000</v>
      </c>
      <c r="J46" s="14">
        <f t="shared" si="14"/>
        <v>0</v>
      </c>
      <c r="K46" s="14">
        <f t="shared" si="14"/>
        <v>100000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4200000</v>
      </c>
      <c r="S46" s="14">
        <f>+S67+S74</f>
        <v>9000000</v>
      </c>
      <c r="T46" s="14">
        <f t="shared" si="14"/>
        <v>250000</v>
      </c>
      <c r="U46" s="14">
        <f t="shared" si="14"/>
        <v>0</v>
      </c>
      <c r="V46" s="14">
        <f t="shared" si="14"/>
        <v>5000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-8835713</v>
      </c>
      <c r="E47" s="113"/>
      <c r="F47" s="113"/>
      <c r="G47" s="113">
        <v>-2422000</v>
      </c>
      <c r="H47" s="113"/>
      <c r="I47" s="113">
        <v>-3540500</v>
      </c>
      <c r="J47" s="113">
        <v>-30500</v>
      </c>
      <c r="K47" s="113">
        <v>-1018500</v>
      </c>
      <c r="L47" s="113"/>
      <c r="M47" s="3"/>
      <c r="N47" s="113"/>
      <c r="O47" s="113"/>
      <c r="P47" s="113"/>
      <c r="Q47" s="113"/>
      <c r="R47" s="113">
        <v>-762785</v>
      </c>
      <c r="S47" s="113">
        <v>-1061428</v>
      </c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52604799</v>
      </c>
      <c r="E48" s="14">
        <f>+E45+E46+E47</f>
        <v>28242300</v>
      </c>
      <c r="F48" s="14">
        <f t="shared" ref="F48:W48" si="15">+F45+F46+F47</f>
        <v>2100000</v>
      </c>
      <c r="G48" s="14">
        <f t="shared" si="15"/>
        <v>1611000</v>
      </c>
      <c r="H48" s="14">
        <f>+H45+H46+H47</f>
        <v>0</v>
      </c>
      <c r="I48" s="14">
        <f t="shared" si="15"/>
        <v>2159000</v>
      </c>
      <c r="J48" s="14">
        <f t="shared" si="15"/>
        <v>440000</v>
      </c>
      <c r="K48" s="14">
        <f t="shared" si="15"/>
        <v>100000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9758927</v>
      </c>
      <c r="S48" s="14">
        <f>+S45+S46+S47</f>
        <v>7938572</v>
      </c>
      <c r="T48" s="14">
        <f t="shared" si="15"/>
        <v>250000</v>
      </c>
      <c r="U48" s="14">
        <f t="shared" si="15"/>
        <v>0</v>
      </c>
      <c r="V48" s="14">
        <f t="shared" si="15"/>
        <v>5000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52604799</v>
      </c>
      <c r="E49" s="134">
        <f>+'PLAN RASHODA I IZDATAKA'!E71</f>
        <v>28242300</v>
      </c>
      <c r="F49" s="134">
        <f>+'PLAN RASHODA I IZDATAKA'!F71</f>
        <v>2100000</v>
      </c>
      <c r="G49" s="134">
        <f>+'PLAN RASHODA I IZDATAKA'!G71</f>
        <v>1611000</v>
      </c>
      <c r="H49" s="134">
        <f>+'PLAN RASHODA I IZDATAKA'!H71</f>
        <v>0</v>
      </c>
      <c r="I49" s="134">
        <f>+'PLAN RASHODA I IZDATAKA'!I71</f>
        <v>2159000</v>
      </c>
      <c r="J49" s="134">
        <f>+'PLAN RASHODA I IZDATAKA'!J71</f>
        <v>440000</v>
      </c>
      <c r="K49" s="134">
        <f>+'PLAN RASHODA I IZDATAKA'!K71</f>
        <v>100000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9758927</v>
      </c>
      <c r="S49" s="134">
        <f>+'PLAN RASHODA I IZDATAKA'!S71</f>
        <v>7938572</v>
      </c>
      <c r="T49" s="134">
        <f>+'PLAN RASHODA I IZDATAKA'!T71</f>
        <v>250000</v>
      </c>
      <c r="U49" s="134">
        <f>+'PLAN RASHODA I IZDATAKA'!U71</f>
        <v>0</v>
      </c>
      <c r="V49" s="134">
        <f>+'PLAN RASHODA I IZDATAKA'!V71</f>
        <v>5000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100000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100000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13200000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4200000</v>
      </c>
      <c r="S53" s="186">
        <f>SUMIFS('Plan prihoda za unos u SAP'!$H$3:$H$501,'Plan prihoda za unos u SAP'!$C$3:$C$501,"=581",'Plan prihoda za unos u SAP'!$K$3:$K$501,"=632")</f>
        <v>9000000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2150000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2150000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1611000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1611000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250000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250000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30342300</v>
      </c>
      <c r="E64" s="186">
        <f>SUMIFS('Plan prihoda za unos u SAP'!$H$3:$H$501,'Plan prihoda za unos u SAP'!$C$3:$C$501,"=11",'Plan prihoda za unos u SAP'!$K$3:$K$501,"=671")</f>
        <v>28242300</v>
      </c>
      <c r="F64" s="186">
        <f>SUMIFS('Plan prihoda za unos u SAP'!$H$3:$H$501,'Plan prihoda za unos u SAP'!$C$3:$C$501,"=12",'Plan prihoda za unos u SAP'!$K$3:$K$501,"=671")</f>
        <v>2100000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47653300</v>
      </c>
      <c r="E67" s="4">
        <f>SUM(E51:E66)</f>
        <v>28242300</v>
      </c>
      <c r="F67" s="4">
        <f t="shared" ref="F67:W67" si="17">SUM(F51:F66)</f>
        <v>2100000</v>
      </c>
      <c r="G67" s="4">
        <f t="shared" si="17"/>
        <v>1611000</v>
      </c>
      <c r="H67" s="4">
        <f t="shared" si="17"/>
        <v>0</v>
      </c>
      <c r="I67" s="4">
        <f t="shared" si="17"/>
        <v>2150000</v>
      </c>
      <c r="J67" s="4">
        <f>SUM(J51:J66)</f>
        <v>0</v>
      </c>
      <c r="K67" s="4">
        <f t="shared" si="17"/>
        <v>100000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4200000</v>
      </c>
      <c r="S67" s="4">
        <f>SUM(S51:S66)</f>
        <v>9000000</v>
      </c>
      <c r="T67" s="4">
        <f t="shared" si="17"/>
        <v>250000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5000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5000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5000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5000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47658300</v>
      </c>
      <c r="E81" s="71">
        <f>+E80+E74+E67</f>
        <v>28242300</v>
      </c>
      <c r="F81" s="71">
        <f>+F80+F74+F67</f>
        <v>2100000</v>
      </c>
      <c r="G81" s="71">
        <f t="shared" ref="G81:W81" si="21">+G80+G74+G67</f>
        <v>1611000</v>
      </c>
      <c r="H81" s="71">
        <f t="shared" si="21"/>
        <v>0</v>
      </c>
      <c r="I81" s="71">
        <f t="shared" si="21"/>
        <v>2150000</v>
      </c>
      <c r="J81" s="71">
        <f t="shared" si="21"/>
        <v>0</v>
      </c>
      <c r="K81" s="71">
        <f t="shared" si="21"/>
        <v>100000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4200000</v>
      </c>
      <c r="S81" s="71">
        <f>+S80+S74+S67</f>
        <v>9000000</v>
      </c>
      <c r="T81" s="71">
        <f t="shared" si="21"/>
        <v>250000</v>
      </c>
      <c r="U81" s="71">
        <f t="shared" si="21"/>
        <v>0</v>
      </c>
      <c r="V81" s="71">
        <f t="shared" si="21"/>
        <v>5000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9" t="s">
        <v>263</v>
      </c>
      <c r="C83" s="280"/>
      <c r="D83" s="281" t="s">
        <v>1989</v>
      </c>
      <c r="E83" s="282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3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8835713</v>
      </c>
      <c r="E85" s="185">
        <f>-E47</f>
        <v>0</v>
      </c>
      <c r="F85" s="185">
        <f>-F47</f>
        <v>0</v>
      </c>
      <c r="G85" s="185">
        <f t="shared" ref="G85:W85" si="23">-G47</f>
        <v>2422000</v>
      </c>
      <c r="H85" s="185">
        <f t="shared" si="23"/>
        <v>0</v>
      </c>
      <c r="I85" s="185">
        <f t="shared" si="23"/>
        <v>3540500</v>
      </c>
      <c r="J85" s="185">
        <f t="shared" si="23"/>
        <v>30500</v>
      </c>
      <c r="K85" s="185">
        <f t="shared" si="23"/>
        <v>1018500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762785</v>
      </c>
      <c r="S85" s="185">
        <f>-S47</f>
        <v>1061428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38456300</v>
      </c>
      <c r="E86" s="14">
        <f t="shared" ref="E86:W86" si="24">+E107+E114</f>
        <v>28242300</v>
      </c>
      <c r="F86" s="14">
        <f t="shared" si="24"/>
        <v>0</v>
      </c>
      <c r="G86" s="14">
        <f t="shared" si="24"/>
        <v>1209000</v>
      </c>
      <c r="H86" s="14">
        <f>+H107+H114</f>
        <v>0</v>
      </c>
      <c r="I86" s="14">
        <f t="shared" si="24"/>
        <v>2000000</v>
      </c>
      <c r="J86" s="14">
        <f t="shared" si="24"/>
        <v>0</v>
      </c>
      <c r="K86" s="14">
        <f t="shared" si="24"/>
        <v>100000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6900000</v>
      </c>
      <c r="T86" s="14">
        <f t="shared" si="24"/>
        <v>0</v>
      </c>
      <c r="U86" s="14">
        <f t="shared" si="24"/>
        <v>0</v>
      </c>
      <c r="V86" s="14">
        <f t="shared" si="24"/>
        <v>5000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-7788141</v>
      </c>
      <c r="E87" s="113"/>
      <c r="F87" s="113"/>
      <c r="G87" s="113">
        <v>-2422000</v>
      </c>
      <c r="H87" s="113"/>
      <c r="I87" s="113">
        <v>-3531500</v>
      </c>
      <c r="J87" s="113">
        <v>-30500</v>
      </c>
      <c r="K87" s="113">
        <v>-1018500</v>
      </c>
      <c r="L87" s="113"/>
      <c r="M87" s="3"/>
      <c r="N87" s="113"/>
      <c r="O87" s="113"/>
      <c r="P87" s="113"/>
      <c r="Q87" s="113"/>
      <c r="R87" s="113">
        <v>-762785</v>
      </c>
      <c r="S87" s="113">
        <v>-22856</v>
      </c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39503872</v>
      </c>
      <c r="E88" s="14">
        <f>+E85+E86+E87</f>
        <v>28242300</v>
      </c>
      <c r="F88" s="14">
        <f t="shared" ref="F88:W88" si="25">+F85+F86+F87</f>
        <v>0</v>
      </c>
      <c r="G88" s="14">
        <f t="shared" si="25"/>
        <v>1209000</v>
      </c>
      <c r="H88" s="14">
        <f>+H85+H86+H87</f>
        <v>0</v>
      </c>
      <c r="I88" s="14">
        <f t="shared" si="25"/>
        <v>2009000</v>
      </c>
      <c r="J88" s="14">
        <f t="shared" si="25"/>
        <v>0</v>
      </c>
      <c r="K88" s="14">
        <f t="shared" si="25"/>
        <v>100000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7938572</v>
      </c>
      <c r="T88" s="14">
        <f t="shared" si="25"/>
        <v>0</v>
      </c>
      <c r="U88" s="14">
        <f t="shared" si="25"/>
        <v>0</v>
      </c>
      <c r="V88" s="14">
        <f t="shared" si="25"/>
        <v>5000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39503872</v>
      </c>
      <c r="E89" s="134">
        <f>+'PLAN RASHODA I IZDATAKA'!E91</f>
        <v>28242300</v>
      </c>
      <c r="F89" s="134">
        <f>+'PLAN RASHODA I IZDATAKA'!F91</f>
        <v>0</v>
      </c>
      <c r="G89" s="134">
        <f>+'PLAN RASHODA I IZDATAKA'!G91</f>
        <v>1209000</v>
      </c>
      <c r="H89" s="134">
        <f>+'PLAN RASHODA I IZDATAKA'!H91</f>
        <v>0</v>
      </c>
      <c r="I89" s="134">
        <f>+'PLAN RASHODA I IZDATAKA'!I91</f>
        <v>2009000</v>
      </c>
      <c r="J89" s="134">
        <f>+'PLAN RASHODA I IZDATAKA'!J91</f>
        <v>0</v>
      </c>
      <c r="K89" s="134">
        <f>+'PLAN RASHODA I IZDATAKA'!K91</f>
        <v>100000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7938572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5000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100000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100000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6900000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6900000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2000000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2000000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1209000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1209000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28242300</v>
      </c>
      <c r="E104" s="186">
        <f>SUMIFS('Plan prihoda za unos u SAP'!$I$3:$I$501,'Plan prihoda za unos u SAP'!$C$3:$C$501,"=11",'Plan prihoda za unos u SAP'!$K$3:$K$501,"=671")</f>
        <v>28242300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38451300</v>
      </c>
      <c r="E107" s="4">
        <f>SUM(E91:E106)</f>
        <v>28242300</v>
      </c>
      <c r="F107" s="4">
        <f t="shared" ref="F107:W107" si="27">SUM(F91:F106)</f>
        <v>0</v>
      </c>
      <c r="G107" s="4">
        <f t="shared" si="27"/>
        <v>1209000</v>
      </c>
      <c r="H107" s="4">
        <f t="shared" si="27"/>
        <v>0</v>
      </c>
      <c r="I107" s="4">
        <f t="shared" si="27"/>
        <v>2000000</v>
      </c>
      <c r="J107" s="4">
        <f t="shared" si="27"/>
        <v>0</v>
      </c>
      <c r="K107" s="4">
        <f t="shared" si="27"/>
        <v>100000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6900000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5000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5000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5000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5000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38456300</v>
      </c>
      <c r="E121" s="71">
        <f>+E120+E114+E107</f>
        <v>28242300</v>
      </c>
      <c r="F121" s="71">
        <f>+F120+F114+F107</f>
        <v>0</v>
      </c>
      <c r="G121" s="71">
        <f t="shared" ref="G121:W121" si="31">+G120+G114+G107</f>
        <v>1209000</v>
      </c>
      <c r="H121" s="71">
        <f t="shared" si="31"/>
        <v>0</v>
      </c>
      <c r="I121" s="71">
        <f t="shared" si="31"/>
        <v>2000000</v>
      </c>
      <c r="J121" s="71">
        <f t="shared" si="31"/>
        <v>0</v>
      </c>
      <c r="K121" s="71">
        <f t="shared" si="31"/>
        <v>100000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6900000</v>
      </c>
      <c r="T121" s="71">
        <f t="shared" si="31"/>
        <v>0</v>
      </c>
      <c r="U121" s="71">
        <f t="shared" si="31"/>
        <v>0</v>
      </c>
      <c r="V121" s="71">
        <f t="shared" si="31"/>
        <v>5000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xWindow="811" yWindow="425"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4" t="s">
        <v>3492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45736620</v>
      </c>
      <c r="E3" s="121">
        <f t="shared" ref="E3:W3" si="1">E4+E38+E58</f>
        <v>28146193</v>
      </c>
      <c r="F3" s="121">
        <f t="shared" si="1"/>
        <v>2600000</v>
      </c>
      <c r="G3" s="121">
        <f t="shared" si="1"/>
        <v>1210000</v>
      </c>
      <c r="H3" s="121">
        <f>H4+H38+H58</f>
        <v>0</v>
      </c>
      <c r="I3" s="121">
        <f t="shared" si="1"/>
        <v>2159000</v>
      </c>
      <c r="J3" s="121">
        <f t="shared" si="1"/>
        <v>629500</v>
      </c>
      <c r="K3" s="121">
        <f t="shared" si="1"/>
        <v>690000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9796927</v>
      </c>
      <c r="S3" s="121">
        <f>S4+S38+S58</f>
        <v>0</v>
      </c>
      <c r="T3" s="121">
        <f t="shared" si="1"/>
        <v>500000</v>
      </c>
      <c r="U3" s="121">
        <f t="shared" si="1"/>
        <v>0</v>
      </c>
      <c r="V3" s="121">
        <f t="shared" si="1"/>
        <v>5000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36994993</v>
      </c>
      <c r="E4" s="125">
        <f>E5+E9+E15+E19+E23+E30+E33</f>
        <v>28066193</v>
      </c>
      <c r="F4" s="125">
        <f t="shared" ref="F4:W4" si="2">F5+F9+F15+F19+F23+F30+F33</f>
        <v>0</v>
      </c>
      <c r="G4" s="125">
        <f t="shared" si="2"/>
        <v>1160000</v>
      </c>
      <c r="H4" s="125">
        <f>H5+H9+H15+H19+H23+H30+H33</f>
        <v>0</v>
      </c>
      <c r="I4" s="125">
        <f t="shared" si="2"/>
        <v>2040000</v>
      </c>
      <c r="J4" s="125">
        <f t="shared" si="2"/>
        <v>629500</v>
      </c>
      <c r="K4" s="125">
        <f t="shared" si="2"/>
        <v>628000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3990300</v>
      </c>
      <c r="S4" s="125">
        <f>S5+S9+S15+S19+S23+S30+S33</f>
        <v>0</v>
      </c>
      <c r="T4" s="125">
        <f t="shared" si="2"/>
        <v>481000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27732193</v>
      </c>
      <c r="E5" s="12">
        <f>SUM(E6:E8)</f>
        <v>24528193</v>
      </c>
      <c r="F5" s="12">
        <f t="shared" ref="F5:W5" si="3">SUM(F6:F8)</f>
        <v>0</v>
      </c>
      <c r="G5" s="12">
        <f t="shared" si="3"/>
        <v>770000</v>
      </c>
      <c r="H5" s="12">
        <f>SUM(H6:H8)</f>
        <v>0</v>
      </c>
      <c r="I5" s="12">
        <f t="shared" si="3"/>
        <v>1203000</v>
      </c>
      <c r="J5" s="12">
        <f t="shared" si="3"/>
        <v>453000</v>
      </c>
      <c r="K5" s="12">
        <f t="shared" si="3"/>
        <v>360000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418000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23365200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20724200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520000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1018000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453000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300000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350000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575000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350000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170000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35000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10000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10000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3791993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3453993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80000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150000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50000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58000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9074800</v>
      </c>
      <c r="E9" s="78">
        <f t="shared" ref="E9:W9" si="4">SUM(E10:E14)</f>
        <v>3414000</v>
      </c>
      <c r="F9" s="78">
        <f t="shared" si="4"/>
        <v>0</v>
      </c>
      <c r="G9" s="78">
        <f>SUM(G10:G14)</f>
        <v>389000</v>
      </c>
      <c r="H9" s="78">
        <f>SUM(H10:H14)</f>
        <v>0</v>
      </c>
      <c r="I9" s="78">
        <f t="shared" si="4"/>
        <v>777000</v>
      </c>
      <c r="J9" s="78">
        <f t="shared" si="4"/>
        <v>176500</v>
      </c>
      <c r="K9" s="78">
        <f t="shared" si="4"/>
        <v>265000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3990300</v>
      </c>
      <c r="S9" s="78">
        <f>SUM(S10:S14)</f>
        <v>0</v>
      </c>
      <c r="T9" s="78">
        <f t="shared" si="4"/>
        <v>63000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1328500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1016000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91000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141500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70000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396000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315000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18000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35000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20000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8000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6832700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1862400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200000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615000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35000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75000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3990300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55000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320000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60000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100000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80000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197600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140600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20000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17000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20000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18000</v>
      </c>
      <c r="E15" s="4">
        <f t="shared" ref="E15:W15" si="5">SUM(E16:E18)</f>
        <v>14000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3000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18000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14000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3000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125000</v>
      </c>
      <c r="E30" s="4">
        <f t="shared" ref="E30:W30" si="8">SUM(E31:E32)</f>
        <v>110000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15000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125000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110000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15000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45000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45000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45000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45000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8741627</v>
      </c>
      <c r="E38" s="126">
        <f>E42+E49+E51+E53+E39</f>
        <v>80000</v>
      </c>
      <c r="F38" s="126">
        <f t="shared" ref="F38:W38" si="11">F42+F49+F51+F53+F39</f>
        <v>2600000</v>
      </c>
      <c r="G38" s="126">
        <f t="shared" si="11"/>
        <v>50000</v>
      </c>
      <c r="H38" s="126">
        <f>H42+H49+H51+H53+H39</f>
        <v>0</v>
      </c>
      <c r="I38" s="126">
        <f t="shared" si="11"/>
        <v>119000</v>
      </c>
      <c r="J38" s="126">
        <f t="shared" si="11"/>
        <v>0</v>
      </c>
      <c r="K38" s="126">
        <f t="shared" si="11"/>
        <v>62000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5806627</v>
      </c>
      <c r="S38" s="126">
        <f>S42+S49+S51+S53+S39</f>
        <v>0</v>
      </c>
      <c r="T38" s="126">
        <f t="shared" si="11"/>
        <v>19000</v>
      </c>
      <c r="U38" s="126">
        <f t="shared" si="11"/>
        <v>0</v>
      </c>
      <c r="V38" s="126">
        <f t="shared" si="11"/>
        <v>5000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29000</v>
      </c>
      <c r="E39" s="12">
        <f t="shared" ref="E39:W39" si="12">SUM(E40:E41)</f>
        <v>10000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19000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29000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10000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19000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8712627</v>
      </c>
      <c r="E42" s="4">
        <f t="shared" ref="E42:W42" si="13">SUM(E43:E48)</f>
        <v>70000</v>
      </c>
      <c r="F42" s="4">
        <f t="shared" si="13"/>
        <v>2600000</v>
      </c>
      <c r="G42" s="4">
        <f t="shared" si="13"/>
        <v>50000</v>
      </c>
      <c r="H42" s="4">
        <f>SUM(H43:H48)</f>
        <v>0</v>
      </c>
      <c r="I42" s="4">
        <f t="shared" si="13"/>
        <v>119000</v>
      </c>
      <c r="J42" s="4">
        <f t="shared" si="13"/>
        <v>0</v>
      </c>
      <c r="K42" s="4">
        <f t="shared" si="13"/>
        <v>62000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5806627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5000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8406627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2600000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5806627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226000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40000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119000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62000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5000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75000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70000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5000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5000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5000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52604799</v>
      </c>
      <c r="E71" s="121">
        <f t="shared" ref="E71:W71" si="23">+E72+E80+E86</f>
        <v>28242300</v>
      </c>
      <c r="F71" s="121">
        <f t="shared" si="23"/>
        <v>2100000</v>
      </c>
      <c r="G71" s="121">
        <f t="shared" si="23"/>
        <v>1611000</v>
      </c>
      <c r="H71" s="121">
        <f>+H72+H80+H86</f>
        <v>0</v>
      </c>
      <c r="I71" s="121">
        <f t="shared" si="23"/>
        <v>2159000</v>
      </c>
      <c r="J71" s="121">
        <f t="shared" si="23"/>
        <v>440000</v>
      </c>
      <c r="K71" s="121">
        <f t="shared" si="23"/>
        <v>100000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9758927</v>
      </c>
      <c r="S71" s="121">
        <f>+S72+S80+S86</f>
        <v>7938572</v>
      </c>
      <c r="T71" s="121">
        <f t="shared" si="23"/>
        <v>250000</v>
      </c>
      <c r="U71" s="121">
        <f t="shared" si="23"/>
        <v>0</v>
      </c>
      <c r="V71" s="121">
        <f t="shared" si="23"/>
        <v>5000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36485600</v>
      </c>
      <c r="E72" s="130">
        <f t="shared" ref="E72:W72" si="24">SUM(E73:E79)</f>
        <v>28162300</v>
      </c>
      <c r="F72" s="130">
        <f t="shared" si="24"/>
        <v>0</v>
      </c>
      <c r="G72" s="130">
        <f t="shared" si="24"/>
        <v>1561000</v>
      </c>
      <c r="H72" s="130">
        <f>SUM(H73:H79)</f>
        <v>0</v>
      </c>
      <c r="I72" s="130">
        <f t="shared" si="24"/>
        <v>2040000</v>
      </c>
      <c r="J72" s="130">
        <f t="shared" si="24"/>
        <v>440000</v>
      </c>
      <c r="K72" s="130">
        <f t="shared" si="24"/>
        <v>90000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3952300</v>
      </c>
      <c r="S72" s="130">
        <f>SUM(S73:S79)</f>
        <v>0</v>
      </c>
      <c r="T72" s="130">
        <f t="shared" si="24"/>
        <v>240000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27230000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24622000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770000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1203000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400000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235000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9067600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3416300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790000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777000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40000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87000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3952300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18000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14000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3000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125000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110000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15000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45000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45000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16119199</v>
      </c>
      <c r="E80" s="131">
        <f t="shared" ref="E80:W80" si="25">SUM(E81:E85)</f>
        <v>80000</v>
      </c>
      <c r="F80" s="131">
        <f t="shared" si="25"/>
        <v>2100000</v>
      </c>
      <c r="G80" s="131">
        <f t="shared" si="25"/>
        <v>50000</v>
      </c>
      <c r="H80" s="131">
        <f>SUM(H81:H85)</f>
        <v>0</v>
      </c>
      <c r="I80" s="131">
        <f t="shared" si="25"/>
        <v>119000</v>
      </c>
      <c r="J80" s="131">
        <f t="shared" si="25"/>
        <v>0</v>
      </c>
      <c r="K80" s="131">
        <f t="shared" si="25"/>
        <v>10000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5806627</v>
      </c>
      <c r="S80" s="131">
        <f>SUM(S81:S85)</f>
        <v>7938572</v>
      </c>
      <c r="T80" s="131">
        <f t="shared" si="25"/>
        <v>10000</v>
      </c>
      <c r="U80" s="131">
        <f t="shared" si="25"/>
        <v>0</v>
      </c>
      <c r="V80" s="131">
        <f t="shared" si="25"/>
        <v>5000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20000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10000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10000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16099199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2100000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119000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10000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5806627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7938572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5000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39503872</v>
      </c>
      <c r="E91" s="121">
        <f t="shared" ref="E91:W91" si="28">E92+E100+E106</f>
        <v>28242300</v>
      </c>
      <c r="F91" s="121">
        <f t="shared" si="28"/>
        <v>0</v>
      </c>
      <c r="G91" s="121">
        <f t="shared" si="28"/>
        <v>1209000</v>
      </c>
      <c r="H91" s="121">
        <f>H92+H100+H106</f>
        <v>0</v>
      </c>
      <c r="I91" s="121">
        <f t="shared" si="28"/>
        <v>2009000</v>
      </c>
      <c r="J91" s="121">
        <f t="shared" si="28"/>
        <v>0</v>
      </c>
      <c r="K91" s="121">
        <f t="shared" si="28"/>
        <v>100000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7938572</v>
      </c>
      <c r="T91" s="121">
        <f t="shared" si="28"/>
        <v>0</v>
      </c>
      <c r="U91" s="121">
        <f t="shared" si="28"/>
        <v>0</v>
      </c>
      <c r="V91" s="121">
        <f t="shared" si="28"/>
        <v>5000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31301300</v>
      </c>
      <c r="E92" s="130">
        <f t="shared" ref="E92:G92" si="29">SUM(E93:E99)</f>
        <v>28162300</v>
      </c>
      <c r="F92" s="130">
        <f t="shared" si="29"/>
        <v>0</v>
      </c>
      <c r="G92" s="130">
        <f t="shared" si="29"/>
        <v>1159000</v>
      </c>
      <c r="H92" s="130">
        <f>SUM(H93:H99)</f>
        <v>0</v>
      </c>
      <c r="I92" s="130">
        <f t="shared" ref="I92:K92" si="30">SUM(I93:I99)</f>
        <v>1890000</v>
      </c>
      <c r="J92" s="130">
        <f t="shared" si="30"/>
        <v>0</v>
      </c>
      <c r="K92" s="130">
        <f t="shared" si="30"/>
        <v>90000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26595000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24622000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770000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1203000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4518300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3416300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388000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627000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87000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18000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14000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3000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125000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110000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15000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45000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45000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8202572</v>
      </c>
      <c r="E100" s="131">
        <f t="shared" ref="E100:G100" si="33">SUM(E101:E105)</f>
        <v>80000</v>
      </c>
      <c r="F100" s="131">
        <f t="shared" si="33"/>
        <v>0</v>
      </c>
      <c r="G100" s="131">
        <f t="shared" si="33"/>
        <v>50000</v>
      </c>
      <c r="H100" s="131">
        <f>SUM(H101:H105)</f>
        <v>0</v>
      </c>
      <c r="I100" s="131">
        <f t="shared" ref="I100:K100" si="34">SUM(I101:I105)</f>
        <v>119000</v>
      </c>
      <c r="J100" s="131">
        <f t="shared" si="34"/>
        <v>0</v>
      </c>
      <c r="K100" s="131">
        <f t="shared" si="34"/>
        <v>10000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7938572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5000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10000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10000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8192572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119000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10000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7938572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5000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7" t="s">
        <v>221</v>
      </c>
      <c r="B10" s="289" t="s">
        <v>222</v>
      </c>
      <c r="C10" s="289" t="s">
        <v>223</v>
      </c>
      <c r="D10" s="292" t="s">
        <v>224</v>
      </c>
      <c r="E10" s="285" t="s">
        <v>3490</v>
      </c>
      <c r="F10" s="285" t="s">
        <v>765</v>
      </c>
      <c r="G10" s="285" t="s">
        <v>1912</v>
      </c>
      <c r="H10" s="285" t="s">
        <v>3491</v>
      </c>
    </row>
    <row r="11" spans="1:8" ht="15.75" thickBot="1">
      <c r="A11" s="288"/>
      <c r="B11" s="290"/>
      <c r="C11" s="291"/>
      <c r="D11" s="293"/>
      <c r="E11" s="294"/>
      <c r="F11" s="286"/>
      <c r="G11" s="286"/>
      <c r="H11" s="286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574" workbookViewId="0">
      <selection activeCell="B591" sqref="B591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Katarina</cp:lastModifiedBy>
  <cp:lastPrinted>2020-10-07T13:13:47Z</cp:lastPrinted>
  <dcterms:created xsi:type="dcterms:W3CDTF">2018-09-10T07:36:17Z</dcterms:created>
  <dcterms:modified xsi:type="dcterms:W3CDTF">2021-09-16T08:04:16Z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