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S:\Službe\Računovodstvo\Zajednički\FINANCIJSKI PLAN\FINANCIJSKI PLAN 2024-2026\"/>
    </mc:Choice>
  </mc:AlternateContent>
  <xr:revisionPtr revIDLastSave="0" documentId="13_ncr:1_{741B888E-41D8-4ABC-A125-61C88E5E4520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1570" windowHeight="798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22" i="4" l="1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D26" i="35" s="1"/>
  <c r="E19" i="35"/>
  <c r="D19" i="35"/>
  <c r="E11" i="35"/>
  <c r="D11" i="35"/>
  <c r="E26" i="35" l="1"/>
  <c r="D10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10" i="4"/>
  <c r="A7" i="4"/>
  <c r="A15" i="4"/>
  <c r="B7" i="4"/>
  <c r="B11" i="4"/>
  <c r="B15" i="4"/>
  <c r="B19" i="4"/>
  <c r="A4" i="4"/>
  <c r="A8" i="4"/>
  <c r="A12" i="4"/>
  <c r="A16" i="4"/>
  <c r="A20" i="4"/>
  <c r="B4" i="4"/>
  <c r="B8" i="4"/>
  <c r="B12" i="4"/>
  <c r="B16" i="4"/>
  <c r="B20" i="4"/>
  <c r="A5" i="4"/>
  <c r="A9" i="4"/>
  <c r="A13" i="4"/>
  <c r="A17" i="4"/>
  <c r="A21" i="4"/>
  <c r="A3" i="17"/>
  <c r="B5" i="4"/>
  <c r="B9" i="4"/>
  <c r="B13" i="4"/>
  <c r="B17" i="4"/>
  <c r="B21" i="4"/>
  <c r="B3" i="4"/>
  <c r="A6" i="4"/>
  <c r="A10" i="4"/>
  <c r="A14" i="4"/>
  <c r="A18" i="4"/>
  <c r="B6" i="4"/>
  <c r="B14" i="4"/>
  <c r="B18" i="4"/>
  <c r="B3" i="17"/>
  <c r="A11" i="4"/>
  <c r="A19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<sst xmlns="http://schemas.openxmlformats.org/spreadsheetml/2006/main" count="13799" uniqueCount="4849">
  <si>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</si>
  <si>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</si>
  <si>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</si>
  <si>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</si>
  <si>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</si>
  <si>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</si>
  <si>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</si>
  <si>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</si>
  <si>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</si>
  <si>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</si>
  <si>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</si>
  <si>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</si>
  <si>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</si>
  <si>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</si>
  <si>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</si>
  <si>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</si>
  <si>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</si>
  <si>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</si>
  <si>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</si>
  <si>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</si>
  <si>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</si>
  <si>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</si>
  <si>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</si>
  <si>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</si>
  <si>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</si>
  <si>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</si>
  <si>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</si>
  <si>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</si>
  <si>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</si>
  <si>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</si>
  <si>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</si>
  <si>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</si>
  <si>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</si>
  <si>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</si>
  <si>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</si>
  <si>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</si>
  <si>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</si>
  <si>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</si>
  <si>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</si>
  <si>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</si>
  <si>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</si>
  <si>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</si>
  <si>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</si>
  <si>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</si>
  <si>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</si>
  <si>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</si>
  <si>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</si>
  <si>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</si>
  <si>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</si>
  <si>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</si>
  <si>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</si>
  <si>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</si>
  <si>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</si>
  <si>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</si>
  <si>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</si>
  <si>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</si>
  <si>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</si>
  <si>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</si>
  <si>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</si>
  <si>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</si>
  <si>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</si>
  <si>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</si>
  <si>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</si>
  <si>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</si>
  <si>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</si>
  <si>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</si>
  <si>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</si>
  <si>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</si>
  <si>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</si>
  <si>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</si>
  <si>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</si>
  <si>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</si>
  <si>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</si>
  <si>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</si>
  <si>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</si>
  <si>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</si>
  <si>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</si>
  <si>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</si>
  <si>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</si>
  <si>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</si>
  <si>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</si>
  <si>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</si>
  <si>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</si>
  <si>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</si>
  <si>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</si>
  <si>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</si>
  <si>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</si>
  <si>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</si>
  <si>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</si>
  <si>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</si>
  <si>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</si>
  <si>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</si>
  <si>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</si>
  <si>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</si>
  <si>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</si>
  <si>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</si>
  <si>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</si>
  <si>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</si>
  <si>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</si>
  <si>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</si>
  <si>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</si>
  <si>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</si>
  <si>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</si>
  <si>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</si>
  <si>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</si>
  <si>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</si>
  <si>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</si>
  <si>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</si>
  <si>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</si>
  <si>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</si>
  <si>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</si>
  <si>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</si>
  <si>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</si>
  <si>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</si>
  <si>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</si>
  <si>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</si>
  <si>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</si>
  <si>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</si>
  <si>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</si>
  <si>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</si>
  <si>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</si>
  <si>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</si>
  <si>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</si>
  <si>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</si>
  <si>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</si>
  <si>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</si>
  <si>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</si>
  <si>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</si>
  <si>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</si>
  <si>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</si>
  <si>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</si>
  <si>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</si>
  <si>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</si>
  <si>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</si>
  <si>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</si>
  <si>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</si>
  <si>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</si>
  <si>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</si>
  <si>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</si>
  <si>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</si>
  <si>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</si>
  <si>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</si>
  <si>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</si>
  <si>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</si>
  <si>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</si>
  <si>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</si>
  <si>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</si>
  <si>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</si>
  <si>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</si>
  <si>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</si>
  <si>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</si>
  <si>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</si>
  <si>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</si>
  <si>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</si>
  <si>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</si>
  <si>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</si>
  <si>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</si>
  <si>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</si>
  <si>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</si>
  <si>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</si>
  <si>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</si>
  <si>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</si>
  <si>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</si>
  <si>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</si>
  <si>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</si>
  <si>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</si>
  <si>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</si>
  <si>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</si>
  <si>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</si>
  <si>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</si>
  <si>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</si>
  <si>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</si>
  <si>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</si>
  <si>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</si>
  <si>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</si>
  <si>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</si>
  <si>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</si>
  <si>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</si>
  <si>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</si>
  <si>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</si>
  <si>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</si>
  <si>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</si>
  <si>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</si>
  <si>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</si>
  <si>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</si>
  <si>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</si>
  <si>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</si>
  <si>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</si>
  <si>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</si>
  <si>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</si>
  <si>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</si>
  <si>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</si>
  <si>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</si>
  <si>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</si>
  <si>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</si>
  <si>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</si>
  <si>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</si>
  <si>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</si>
  <si>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</si>
  <si>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</si>
  <si>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</si>
  <si>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</si>
  <si>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</si>
  <si>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</si>
  <si>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</si>
  <si>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</si>
  <si>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</si>
  <si>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</si>
  <si>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</si>
  <si>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</si>
  <si>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</si>
  <si>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</si>
  <si>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</si>
  <si>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</si>
  <si>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</si>
  <si>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</si>
  <si>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</si>
  <si>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</si>
  <si>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</si>
  <si>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</si>
  <si>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</si>
  <si>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</si>
  <si>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</si>
  <si>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</si>
  <si>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</si>
  <si>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</si>
  <si>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</si>
  <si>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</si>
  <si>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</si>
  <si>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</si>
  <si>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</si>
  <si>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</si>
  <si>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</si>
  <si>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</si>
  <si>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</si>
  <si>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</si>
  <si>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</si>
  <si>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</si>
  <si>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</si>
  <si>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</si>
  <si>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</si>
  <si>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</si>
  <si>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</si>
  <si>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</si>
  <si>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</si>
  <si>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</si>
  <si>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</si>
  <si>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</si>
  <si>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</si>
  <si>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</si>
  <si>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</si>
  <si>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</si>
  <si>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</si>
  <si>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</si>
  <si>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</si>
  <si>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</si>
  <si>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</si>
  <si>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</si>
  <si>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</si>
  <si>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</si>
  <si>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</si>
  <si>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</si>
  <si>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</si>
  <si>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</si>
  <si>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</si>
  <si>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</si>
  <si>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</si>
  <si>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</si>
  <si>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</si>
  <si>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</si>
  <si>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</si>
  <si>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</si>
  <si>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</si>
  <si>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</si>
  <si>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</si>
  <si>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</si>
  <si>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</si>
  <si>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</si>
  <si>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</si>
  <si>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</si>
  <si>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</si>
  <si>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</si>
  <si>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</si>
  <si>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</si>
  <si>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</si>
  <si>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</si>
  <si>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</si>
  <si>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</si>
  <si>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</si>
  <si>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</si>
  <si>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</si>
  <si>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</si>
  <si>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</si>
  <si>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</si>
  <si>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</si>
  <si>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</si>
  <si>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</si>
  <si>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</si>
  <si>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</si>
  <si>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</si>
  <si>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</si>
  <si>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</si>
  <si>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</si>
  <si>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</si>
  <si>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</si>
  <si>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</si>
  <si>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</si>
  <si>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</si>
  <si>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</si>
  <si>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</si>
  <si>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</si>
  <si>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</si>
  <si>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</si>
  <si>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</si>
  <si>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</si>
  <si>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</si>
  <si>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</si>
  <si>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</si>
  <si>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</si>
  <si>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</si>
  <si>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</si>
  <si>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</si>
  <si>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</si>
  <si>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</si>
  <si>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</si>
  <si>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</si>
  <si>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</si>
  <si>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</si>
  <si>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</si>
  <si>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</si>
  <si>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</si>
  <si>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</si>
  <si>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</si>
  <si>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</si>
  <si>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</si>
  <si>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</si>
  <si>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</si>
  <si>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</si>
  <si>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</si>
  <si>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</si>
  <si>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</si>
  <si>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</si>
  <si>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</si>
  <si>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</si>
  <si>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</si>
  <si>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</si>
  <si>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</si>
  <si>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</si>
  <si>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</si>
  <si>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</si>
  <si>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</si>
  <si>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</si>
  <si>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</si>
  <si>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</si>
  <si>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</si>
  <si>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</si>
  <si>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</si>
  <si>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</si>
  <si>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</si>
  <si>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</si>
  <si>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</si>
  <si>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</si>
  <si>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</si>
  <si>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</si>
  <si>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</si>
  <si>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</si>
  <si>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</si>
  <si>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</si>
  <si>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</si>
  <si>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</si>
  <si>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</si>
  <si>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</si>
  <si>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</si>
  <si>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</si>
  <si>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</si>
  <si>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</si>
  <si>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</si>
  <si>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</si>
  <si>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</si>
  <si>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</si>
  <si>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</si>
  <si>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</si>
  <si>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</si>
  <si>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</si>
  <si>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</si>
  <si>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</si>
  <si>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</si>
  <si>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</si>
  <si>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</si>
  <si>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</si>
  <si>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</si>
  <si>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</si>
  <si>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</si>
  <si>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</si>
  <si>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</si>
  <si>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</si>
  <si>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</si>
  <si>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</si>
  <si>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</si>
  <si>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</si>
  <si>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</si>
  <si>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</si>
  <si>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</si>
  <si>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</si>
  <si>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</si>
  <si>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</si>
  <si>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</si>
  <si>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</si>
  <si>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</si>
  <si>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</si>
  <si>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</si>
  <si>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</si>
  <si>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</si>
  <si>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</si>
  <si>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</si>
  <si>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</si>
  <si>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</si>
  <si>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</si>
  <si>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</si>
  <si>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</si>
  <si>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</si>
  <si>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</si>
  <si>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</si>
  <si>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</si>
  <si>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</si>
  <si>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</si>
  <si>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</si>
  <si>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</si>
  <si>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</si>
  <si>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</si>
  <si>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</si>
  <si>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</si>
  <si>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</si>
  <si>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</si>
  <si>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</si>
  <si>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</si>
  <si>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</si>
  <si>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</si>
  <si>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</si>
  <si>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</si>
  <si>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</si>
  <si>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</si>
  <si>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</si>
  <si>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</si>
  <si>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</si>
  <si>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</si>
  <si>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</si>
  <si>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</si>
  <si>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</si>
  <si>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</si>
  <si>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</si>
  <si>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</si>
  <si>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</si>
  <si>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</si>
  <si>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</si>
  <si>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</si>
  <si>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</si>
  <si>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</si>
  <si>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</si>
  <si>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</si>
  <si>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</si>
  <si>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</si>
  <si>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</si>
  <si>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</si>
  <si>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</si>
  <si>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</si>
  <si>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</si>
  <si>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</si>
  <si>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</si>
  <si>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</si>
  <si>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</si>
  <si>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</si>
  <si>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</si>
  <si>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</si>
  <si>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</si>
  <si>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</si>
  <si>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</si>
  <si>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</si>
  <si>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</si>
  <si>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</si>
  <si>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</si>
  <si>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</si>
  <si>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</si>
  <si>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</si>
  <si>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</si>
  <si>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</si>
  <si>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</si>
  <si>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</si>
  <si>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</si>
  <si>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</si>
  <si>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</si>
  <si>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</si>
  <si>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</si>
  <si>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</si>
  <si>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</si>
  <si>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</si>
  <si>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</si>
  <si>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</si>
  <si>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</si>
  <si>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</si>
  <si>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</si>
  <si>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</si>
  <si>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</si>
  <si>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</si>
  <si>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</si>
  <si>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</si>
  <si>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</si>
  <si>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</si>
  <si>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</si>
  <si>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</si>
  <si>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</si>
  <si>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</si>
  <si>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</si>
  <si>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</si>
  <si>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</si>
  <si>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</si>
  <si>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</si>
  <si>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</si>
  <si>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</si>
  <si>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</si>
  <si>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</si>
  <si>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</si>
  <si>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</si>
  <si>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</si>
  <si>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</si>
  <si>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</si>
  <si>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</si>
  <si>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</si>
  <si>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</si>
  <si>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</si>
  <si>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</si>
  <si>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</si>
  <si>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</si>
  <si>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</si>
  <si>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</si>
  <si>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</si>
  <si>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</si>
  <si>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</si>
  <si>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</si>
  <si>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</si>
  <si>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</si>
  <si>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</si>
  <si>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</si>
  <si>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</si>
  <si>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</si>
  <si>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</si>
  <si>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</si>
  <si>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</si>
  <si>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</si>
  <si>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</si>
  <si>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</si>
  <si>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</si>
  <si>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</si>
  <si>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</si>
  <si>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</si>
  <si>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</si>
  <si>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</si>
  <si>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</si>
  <si>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</si>
  <si>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</si>
  <si>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</si>
  <si>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</si>
  <si>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</si>
  <si>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</si>
  <si>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</si>
  <si>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</si>
  <si>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</si>
  <si>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</si>
  <si>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</si>
  <si>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</si>
  <si>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</si>
  <si>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</si>
  <si>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</si>
  <si>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</si>
  <si>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</si>
  <si>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</si>
  <si>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</si>
  <si>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</si>
  <si>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</si>
  <si>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</si>
  <si>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</si>
  <si>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</si>
  <si>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</si>
  <si>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</si>
  <si>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</si>
  <si>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</si>
  <si>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</si>
  <si>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</si>
  <si>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</si>
  <si>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</si>
  <si>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</si>
  <si>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</si>
  <si>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</si>
  <si>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</si>
  <si>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</si>
  <si>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</si>
  <si>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</si>
  <si>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</si>
  <si>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</si>
  <si>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</si>
  <si>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</si>
  <si>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</si>
  <si>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</si>
  <si>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</si>
  <si>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</si>
  <si>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</si>
  <si>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</si>
  <si>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</si>
  <si>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</si>
  <si>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</si>
  <si>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</si>
  <si>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</si>
  <si>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</si>
  <si>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</si>
  <si>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</si>
  <si>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</si>
  <si>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</si>
  <si>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</si>
  <si>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</si>
  <si>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</si>
  <si>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</si>
  <si>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</si>
  <si>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</si>
  <si>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</si>
  <si>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</si>
  <si>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</si>
  <si>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</si>
  <si>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</si>
  <si>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</si>
  <si>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</si>
  <si>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</si>
  <si>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</si>
  <si>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</si>
  <si>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</si>
  <si>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</si>
  <si>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</si>
  <si>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</si>
  <si>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</si>
  <si>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</si>
  <si>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</si>
  <si>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</si>
  <si>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</si>
  <si>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</si>
  <si>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</si>
  <si>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</si>
  <si>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</si>
  <si>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</si>
  <si>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</si>
  <si>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</si>
  <si>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</si>
  <si>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</si>
  <si>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</si>
  <si>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</si>
  <si>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</si>
  <si>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</si>
  <si>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</si>
  <si>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</si>
  <si>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</si>
  <si>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</si>
  <si>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</si>
  <si>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</si>
  <si>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</si>
  <si>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</si>
  <si>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</si>
  <si>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</si>
  <si>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</si>
  <si>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</si>
  <si>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</si>
  <si>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</si>
  <si>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</si>
  <si>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</si>
  <si>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</si>
  <si>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</si>
  <si>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</si>
  <si>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</si>
  <si>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</si>
  <si>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</si>
  <si>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</si>
  <si>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</si>
  <si>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</si>
  <si>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</si>
  <si>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</si>
  <si>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</si>
  <si>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</si>
  <si>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</si>
  <si>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</si>
  <si>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</si>
  <si>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</si>
  <si>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</si>
  <si>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</si>
  <si>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</si>
  <si>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</si>
  <si>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</si>
  <si>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</si>
  <si>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</si>
  <si>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</si>
  <si>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</si>
  <si>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</si>
  <si>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</si>
  <si>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</si>
  <si>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</si>
  <si>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</si>
  <si>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</si>
  <si>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</si>
  <si>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</si>
  <si>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</si>
  <si>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</si>
  <si>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</si>
  <si>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</si>
  <si>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</si>
  <si>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</si>
  <si>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</si>
  <si>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</si>
  <si>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</si>
  <si>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</si>
  <si>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</si>
  <si>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</si>
  <si>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</si>
  <si>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</si>
  <si>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</si>
  <si>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</si>
  <si>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</si>
  <si>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</si>
  <si>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</si>
  <si>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</si>
  <si>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</si>
  <si>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</si>
  <si>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</si>
  <si>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</si>
  <si>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</si>
  <si>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</si>
  <si>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</si>
  <si>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</si>
  <si>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</si>
  <si>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</si>
  <si>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</si>
  <si>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</si>
  <si>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</si>
  <si>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</si>
  <si>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</si>
  <si>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</si>
  <si>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</si>
  <si>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</si>
  <si>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</si>
  <si>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</si>
  <si>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</si>
  <si>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</si>
  <si>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</si>
  <si>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</si>
  <si>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</si>
  <si>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</si>
  <si>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</si>
  <si>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</si>
  <si>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</si>
  <si>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</si>
  <si>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</si>
  <si>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</si>
  <si>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</si>
  <si>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</si>
  <si>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</si>
  <si>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</si>
  <si>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</si>
  <si>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</si>
  <si>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</si>
  <si>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</si>
  <si>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</si>
  <si>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</si>
  <si>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</si>
  <si>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</si>
  <si>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</si>
  <si>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</si>
  <si>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</si>
  <si>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</si>
  <si>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</si>
  <si>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</si>
  <si>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</si>
  <si>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</si>
  <si>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</si>
  <si>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</si>
  <si>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</si>
  <si>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</si>
  <si>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</si>
  <si>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</si>
  <si>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</si>
  <si>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</si>
  <si>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</si>
  <si>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</si>
  <si>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</si>
  <si>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</si>
  <si>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</si>
  <si>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</si>
  <si>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</si>
  <si>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</si>
  <si>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</si>
  <si>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</si>
  <si>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</si>
  <si>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</si>
  <si>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</si>
  <si>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</si>
  <si>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</si>
  <si>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</si>
  <si>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</si>
  <si>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</si>
  <si>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</si>
  <si>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</si>
  <si>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</si>
  <si>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</si>
  <si>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</si>
  <si>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</si>
  <si>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</si>
  <si>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</si>
  <si>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</si>
  <si>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</si>
  <si>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</si>
  <si>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</si>
  <si>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</si>
  <si>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</si>
  <si>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</si>
  <si>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</si>
  <si>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</si>
  <si>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</si>
  <si>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</si>
  <si>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</si>
  <si>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</si>
  <si>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</si>
  <si>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</si>
  <si>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</si>
  <si>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</si>
  <si>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</si>
  <si>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</si>
  <si>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</si>
  <si>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</si>
  <si>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</si>
  <si>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</si>
  <si>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</si>
  <si>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</si>
  <si>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</si>
  <si>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</si>
  <si>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</si>
  <si>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</si>
  <si>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</si>
  <si>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</si>
  <si>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</si>
  <si>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</si>
  <si>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</si>
  <si>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</si>
  <si>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</si>
  <si>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</si>
  <si>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</si>
  <si>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</si>
  <si>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</si>
  <si>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</si>
  <si>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</si>
  <si>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</si>
  <si>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</si>
  <si>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</si>
  <si>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</si>
  <si>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</si>
  <si>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</si>
  <si>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</si>
  <si>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</si>
  <si>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</si>
  <si>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</si>
  <si>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</si>
  <si>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</si>
  <si>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</si>
  <si>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</si>
  <si>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</si>
  <si>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</si>
  <si>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</si>
  <si>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</si>
  <si>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</si>
  <si>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</si>
  <si>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</si>
  <si>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</si>
  <si>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</si>
  <si>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</si>
  <si>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</si>
  <si>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</si>
  <si>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</si>
  <si>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</si>
  <si>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</si>
  <si>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</si>
  <si>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</si>
  <si>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</si>
  <si>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</si>
  <si>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</si>
  <si>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</si>
  <si>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</si>
  <si>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</si>
  <si>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</si>
  <si>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</si>
  <si>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</si>
  <si>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</si>
  <si>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</si>
  <si>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</si>
  <si>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</si>
  <si>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</si>
  <si>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</si>
  <si>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</si>
  <si>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</si>
  <si>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</si>
  <si>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</si>
  <si>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</si>
  <si>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</si>
  <si>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</si>
  <si>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</si>
  <si>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</si>
  <si>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</si>
  <si>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</si>
  <si>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</si>
  <si>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</si>
  <si>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</si>
  <si>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</si>
  <si>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</si>
  <si>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</si>
  <si>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</si>
  <si>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</si>
  <si>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</si>
  <si>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</si>
  <si>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</si>
  <si>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</si>
  <si>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</si>
  <si>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</si>
  <si>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</si>
  <si>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</si>
  <si>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</si>
  <si>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</si>
  <si>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</si>
  <si>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</si>
  <si>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</si>
  <si>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</si>
  <si>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</si>
  <si>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</si>
  <si>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</si>
  <si>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</si>
  <si>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</si>
  <si>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</si>
  <si>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</si>
  <si>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</si>
  <si>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</si>
  <si>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</si>
  <si>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</si>
  <si>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</si>
  <si>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</si>
  <si>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</si>
  <si>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</si>
  <si>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</si>
  <si>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</si>
  <si>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</si>
  <si>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</si>
  <si>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</si>
  <si>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</si>
  <si>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</si>
  <si>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</si>
  <si>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</si>
  <si>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</si>
  <si>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</si>
  <si>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</si>
  <si>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</si>
  <si>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</si>
  <si>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</si>
  <si>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</si>
  <si>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</si>
  <si>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</si>
  <si>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</si>
  <si>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</si>
  <si>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</si>
  <si>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</si>
  <si>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</si>
  <si>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</si>
  <si>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</si>
  <si>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</si>
  <si>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</si>
  <si>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</si>
  <si>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</si>
  <si>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</si>
  <si>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</si>
  <si>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</si>
  <si>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</si>
  <si>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</si>
  <si>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</si>
  <si>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</si>
  <si>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</si>
  <si>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</si>
  <si>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</si>
  <si>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</si>
  <si>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</si>
  <si>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</si>
  <si>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</si>
  <si>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</si>
  <si>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</si>
  <si>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</si>
  <si>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</si>
  <si>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</si>
  <si>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</si>
  <si>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</si>
  <si>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</si>
  <si>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</si>
  <si>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</si>
  <si>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</si>
  <si>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</si>
  <si>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</si>
  <si>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</si>
  <si>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</si>
  <si>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</si>
  <si>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</si>
  <si>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</si>
  <si>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</si>
  <si>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</si>
  <si>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</si>
  <si>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</si>
  <si>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</si>
  <si>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</si>
  <si>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</si>
  <si>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</si>
  <si>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</si>
  <si>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</si>
  <si>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</si>
  <si>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</si>
  <si>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</si>
  <si>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</si>
  <si>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</si>
  <si>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</si>
  <si>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</si>
  <si>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</si>
  <si>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</si>
  <si>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</si>
  <si>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</si>
  <si>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</si>
  <si>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</si>
  <si>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</si>
  <si>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</si>
  <si>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</si>
  <si>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</si>
  <si>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</si>
  <si>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</si>
  <si>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</si>
  <si>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</si>
  <si>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</si>
  <si>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</si>
  <si>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</si>
  <si>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</si>
  <si>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</si>
  <si>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</si>
  <si>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</si>
  <si>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</si>
  <si>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</si>
  <si>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</si>
  <si>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</si>
  <si>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</si>
  <si>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</si>
  <si>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</si>
  <si>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</si>
  <si>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</si>
  <si>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</si>
  <si>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</si>
  <si>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</si>
  <si>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</si>
  <si>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</si>
  <si>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</si>
  <si>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</si>
  <si>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</si>
  <si>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</si>
  <si>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</si>
  <si>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</si>
  <si>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</si>
  <si>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</si>
  <si>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</si>
  <si>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</si>
  <si>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</si>
  <si>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</si>
  <si>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</si>
  <si>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</si>
  <si>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</si>
  <si>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</si>
  <si>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</si>
  <si>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</si>
  <si>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</si>
  <si>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</si>
  <si>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</si>
  <si>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</si>
  <si>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</si>
  <si>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</si>
  <si>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</si>
  <si>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</si>
  <si>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</si>
  <si>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</si>
  <si>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</si>
  <si>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</si>
  <si>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</si>
  <si>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</si>
  <si>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</si>
  <si>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</si>
  <si>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</si>
  <si>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</si>
  <si>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</si>
  <si>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</si>
  <si>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</si>
  <si>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</si>
  <si>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</si>
  <si>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</si>
  <si>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</si>
  <si>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</si>
  <si>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</si>
  <si>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</si>
  <si>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</si>
  <si>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</si>
  <si>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</si>
  <si>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</si>
  <si>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</si>
  <si>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</si>
  <si>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</si>
  <si>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</si>
  <si>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</si>
  <si>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</si>
  <si>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</si>
  <si>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</si>
  <si>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</si>
  <si>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</si>
  <si>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</si>
  <si>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</si>
  <si>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</si>
  <si>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</si>
  <si>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</si>
  <si>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</si>
  <si>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</si>
  <si>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</si>
  <si>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</si>
  <si>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</si>
  <si>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</si>
  <si>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</si>
  <si>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</si>
  <si>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</si>
  <si>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</si>
  <si>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</si>
  <si>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</si>
  <si>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</si>
  <si>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</si>
  <si>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</si>
  <si>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</si>
  <si>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</si>
  <si>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</si>
  <si>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</si>
  <si>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</si>
  <si>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</si>
  <si>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</si>
  <si>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</si>
  <si>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</si>
  <si>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</si>
  <si>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</si>
  <si>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</si>
  <si>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</si>
  <si>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</si>
  <si>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</si>
  <si>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</si>
  <si>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</si>
  <si>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</si>
  <si>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</si>
  <si>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</si>
  <si>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</si>
  <si>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</si>
  <si>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</si>
  <si>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</si>
  <si>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</si>
  <si>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</si>
  <si>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</si>
  <si>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</si>
  <si>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</si>
  <si>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</si>
  <si>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</si>
  <si>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</si>
  <si>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</si>
  <si>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</si>
  <si>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</si>
  <si>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</si>
  <si>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</si>
  <si>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</si>
  <si>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</si>
  <si>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</si>
  <si>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</si>
  <si>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</si>
  <si>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</si>
  <si>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</si>
  <si>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</si>
  <si>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</si>
  <si>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</si>
  <si>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</si>
  <si>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</si>
  <si>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</si>
  <si>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</si>
  <si>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</si>
  <si>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</si>
  <si>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</si>
  <si>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</si>
  <si>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</si>
  <si>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</si>
  <si>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</si>
  <si>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</si>
  <si>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</si>
  <si>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</si>
  <si>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</si>
  <si>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</si>
  <si>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</si>
  <si>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</si>
  <si>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</si>
  <si>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</si>
  <si>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</si>
  <si>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</si>
  <si>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</si>
  <si>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</si>
  <si>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</si>
  <si>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</si>
  <si>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</si>
  <si>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</si>
  <si>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</si>
  <si>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</si>
  <si>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</si>
  <si>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</si>
  <si>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</si>
  <si>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</si>
  <si>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</si>
  <si>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</si>
  <si>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</si>
  <si>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</si>
  <si>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</si>
  <si>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</si>
  <si>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</si>
  <si>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</si>
  <si>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</si>
  <si>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</si>
  <si>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</si>
  <si>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</si>
  <si>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</si>
  <si>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</si>
  <si>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</si>
  <si>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</si>
  <si>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</si>
  <si>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</si>
  <si>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</si>
  <si>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</si>
  <si>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</si>
  <si>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</si>
  <si>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</si>
  <si>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</si>
  <si>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</si>
  <si>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</si>
  <si>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</si>
  <si>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</si>
  <si>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</si>
  <si>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</si>
  <si>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</si>
  <si>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</si>
  <si>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</si>
  <si>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</si>
  <si>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</si>
  <si>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</si>
  <si>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</si>
  <si>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</si>
  <si>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</si>
  <si>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</si>
  <si>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</si>
  <si>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</si>
  <si>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</si>
  <si>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</si>
  <si>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</si>
  <si>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</si>
  <si>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</si>
  <si>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</si>
  <si>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</si>
  <si>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</si>
  <si>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</si>
  <si>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</si>
  <si>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</si>
  <si>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</si>
  <si>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</si>
  <si>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</si>
  <si>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</si>
  <si>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</si>
  <si>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</si>
  <si>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</si>
  <si>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</si>
  <si>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</si>
  <si>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</si>
  <si>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</si>
  <si>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</si>
  <si>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</si>
  <si>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</si>
  <si>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</si>
  <si>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</si>
  <si>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</si>
  <si>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</si>
  <si>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</si>
  <si>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</si>
  <si>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</si>
  <si>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</si>
  <si>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</si>
  <si>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</si>
  <si>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</si>
  <si>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</si>
  <si>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</si>
  <si>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</si>
  <si>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</si>
  <si>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</si>
  <si>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</si>
  <si>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</si>
  <si>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</si>
  <si>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</si>
  <si>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</si>
  <si>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</si>
  <si>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</si>
  <si>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</si>
  <si>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</si>
  <si>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</si>
  <si>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</si>
  <si>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</si>
  <si>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</si>
  <si>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</si>
  <si>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</si>
  <si>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</si>
  <si>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</si>
  <si>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</si>
  <si>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</si>
  <si>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</si>
  <si>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</si>
  <si>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</si>
  <si>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</si>
  <si>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</si>
  <si>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</si>
  <si>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</si>
  <si>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</si>
  <si>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</si>
  <si>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</si>
  <si>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</si>
  <si>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</si>
  <si>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</si>
  <si>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</si>
  <si>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</si>
  <si>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</si>
  <si>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</si>
  <si>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</si>
  <si>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</si>
  <si>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</si>
  <si>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</si>
  <si>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</si>
  <si>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</si>
  <si>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</si>
  <si>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</si>
  <si>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</si>
  <si>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</si>
  <si>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</si>
  <si>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</si>
  <si>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</si>
  <si>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</si>
  <si>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</si>
  <si>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</si>
  <si>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</si>
  <si>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</si>
  <si>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</si>
  <si>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</si>
  <si>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</si>
  <si>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</si>
  <si>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</si>
  <si>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</si>
  <si>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</si>
  <si>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</si>
  <si>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</si>
  <si>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</si>
  <si>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</si>
  <si>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</si>
  <si>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</si>
  <si>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</si>
  <si>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</si>
  <si>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</si>
  <si>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</si>
  <si>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</si>
  <si>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</si>
  <si>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</si>
  <si>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</si>
  <si>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</si>
  <si>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</si>
  <si>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</si>
  <si>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</si>
  <si>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</si>
  <si>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</si>
  <si>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</si>
  <si>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</si>
  <si>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</si>
  <si>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</si>
  <si>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</si>
  <si>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</si>
  <si>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</si>
  <si>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</si>
  <si>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</si>
  <si>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</si>
  <si>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</si>
  <si>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</si>
  <si>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</si>
  <si>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</si>
  <si>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</si>
  <si>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</si>
  <si>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</si>
  <si>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</si>
  <si>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</si>
  <si>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</si>
  <si>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</si>
  <si>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</si>
  <si>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</si>
  <si>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</si>
  <si>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</si>
  <si>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</si>
  <si>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</si>
  <si>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</si>
  <si>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</si>
  <si>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</si>
  <si>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</si>
  <si>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</si>
  <si>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</si>
  <si>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</si>
  <si>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</si>
  <si>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</si>
  <si>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</si>
  <si>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</si>
  <si>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</si>
  <si>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</si>
  <si>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</si>
  <si>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</si>
  <si>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</si>
  <si>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</si>
  <si>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</si>
  <si>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</si>
  <si>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</si>
  <si>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</si>
  <si>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</si>
  <si>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</si>
  <si>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</si>
  <si>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</si>
  <si>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</si>
  <si>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</si>
  <si>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</si>
  <si>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</si>
  <si>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</si>
  <si>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</si>
  <si>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</si>
  <si>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</si>
  <si>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</si>
  <si>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</si>
  <si>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</si>
  <si>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</si>
  <si>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</si>
  <si>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</si>
  <si>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</si>
  <si>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</si>
  <si>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</si>
  <si>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</si>
  <si>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</si>
  <si>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</si>
  <si>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</si>
  <si>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</si>
  <si>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</si>
  <si>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</si>
  <si>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</si>
  <si>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</si>
  <si>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</si>
  <si>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</si>
  <si>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</si>
  <si>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</si>
  <si>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</si>
  <si>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</si>
  <si>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</si>
  <si>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</si>
  <si>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</si>
  <si>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</si>
  <si>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</si>
  <si>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</si>
  <si>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</si>
  <si>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</si>
  <si>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</si>
  <si>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</si>
  <si>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</si>
  <si>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</si>
  <si>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</si>
  <si>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</si>
  <si>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</si>
  <si>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</si>
  <si>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</si>
  <si>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</si>
  <si>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</si>
  <si>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</si>
  <si>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</si>
  <si>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</si>
  <si>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</si>
  <si>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</si>
  <si>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</si>
  <si>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</si>
  <si>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</si>
  <si>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</si>
  <si>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</si>
  <si>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</si>
  <si>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</si>
  <si>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</si>
  <si>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</si>
  <si>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</si>
  <si>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</si>
  <si>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</si>
  <si>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</si>
  <si>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</si>
  <si>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</si>
  <si>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</si>
  <si>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</si>
  <si>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</si>
  <si>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</si>
  <si>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</si>
  <si>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</si>
  <si>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</si>
  <si>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</si>
  <si>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</si>
  <si>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</si>
  <si>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</si>
  <si>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</si>
  <si>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</si>
  <si>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</si>
  <si>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</si>
  <si>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</si>
  <si>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</si>
  <si>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</si>
  <si>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</si>
  <si>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</si>
  <si>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</si>
  <si>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</si>
  <si>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</si>
  <si>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</si>
  <si>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</si>
  <si>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</si>
  <si>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</si>
  <si>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</si>
  <si>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</si>
  <si>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</si>
  <si>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</si>
  <si>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</si>
  <si>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</si>
  <si>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</si>
  <si>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</si>
  <si>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</si>
  <si>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</si>
  <si>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</si>
  <si>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</si>
  <si>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</si>
  <si>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</si>
  <si>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</si>
  <si>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</si>
  <si>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</si>
  <si>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</si>
  <si>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</si>
  <si>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</si>
  <si>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</si>
  <si>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</si>
  <si>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</si>
  <si>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</si>
  <si>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</si>
  <si>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</si>
  <si>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</si>
  <si>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</si>
  <si>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</si>
  <si>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</si>
  <si>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</si>
  <si>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</si>
  <si>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</si>
  <si>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</si>
  <si>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</si>
  <si>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</si>
  <si>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</si>
  <si>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</si>
  <si>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</si>
  <si>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</si>
  <si>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</si>
  <si>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</si>
  <si>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</si>
  <si>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</si>
  <si>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</si>
  <si>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</si>
  <si>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</si>
  <si>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</si>
  <si>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</si>
  <si>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</si>
  <si>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</si>
  <si>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</si>
  <si>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</si>
  <si>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</si>
  <si>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</si>
  <si>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</si>
  <si>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</si>
  <si>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</si>
  <si>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</si>
  <si>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</si>
  <si>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</si>
  <si>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</si>
  <si>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</si>
  <si>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</si>
  <si>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</si>
  <si>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</si>
  <si>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</si>
  <si>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</si>
  <si>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</si>
  <si>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</si>
  <si>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</si>
  <si>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</si>
  <si>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</si>
  <si>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</si>
  <si>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</si>
  <si>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</si>
  <si>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</si>
  <si>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</si>
  <si>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</si>
  <si>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</si>
  <si>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</si>
  <si>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</si>
  <si>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</si>
  <si>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</si>
  <si>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</si>
  <si>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</si>
  <si>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</si>
  <si>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</si>
  <si>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</si>
  <si>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</si>
  <si>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</si>
  <si>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</si>
  <si>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</si>
  <si>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</si>
  <si>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</si>
  <si>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</si>
  <si>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</si>
  <si>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</si>
  <si>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</si>
  <si>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</si>
  <si>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</si>
  <si>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</si>
  <si>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</si>
  <si>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</si>
  <si>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</si>
  <si>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</si>
  <si>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</si>
  <si>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</si>
  <si>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</si>
  <si>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</si>
  <si>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</si>
  <si>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</si>
  <si>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</si>
  <si>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</si>
  <si>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</si>
  <si>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</si>
  <si>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</si>
  <si>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</si>
  <si>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</si>
  <si>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</si>
  <si>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</si>
  <si>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</si>
  <si>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</si>
  <si>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</si>
  <si>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</si>
  <si>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</si>
  <si>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</si>
  <si>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</si>
  <si>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</si>
  <si>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</si>
  <si>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</si>
  <si>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</si>
  <si>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</si>
  <si>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</si>
  <si>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</si>
  <si>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</si>
  <si>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</si>
  <si>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</si>
  <si>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</si>
  <si>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</si>
  <si>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</si>
  <si>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</si>
  <si>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</si>
  <si>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</si>
  <si>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</si>
  <si>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</si>
  <si>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</si>
  <si>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</si>
  <si>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</si>
  <si>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</si>
  <si>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</si>
  <si>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</si>
  <si>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</si>
  <si>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</si>
  <si>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</si>
  <si>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</si>
  <si>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</si>
  <si>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</si>
  <si>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</si>
  <si>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</si>
  <si>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</si>
  <si>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</si>
  <si>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</si>
  <si>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</si>
  <si>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</si>
  <si>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</si>
  <si>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</si>
  <si>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</si>
  <si>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</si>
  <si>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</si>
  <si>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</si>
  <si>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</si>
  <si>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</si>
  <si>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</si>
  <si>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</si>
  <si>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</si>
  <si>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</si>
  <si>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</si>
  <si>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</si>
  <si>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</si>
  <si>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</si>
  <si>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</si>
  <si>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</si>
  <si>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</si>
  <si>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</si>
  <si>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</si>
  <si>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</si>
  <si>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</si>
  <si>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</si>
  <si>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</si>
  <si>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</si>
  <si>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</si>
  <si>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</si>
  <si>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</si>
  <si>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</si>
  <si>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</si>
  <si>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</si>
  <si>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</si>
  <si>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</si>
  <si>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</si>
  <si>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</si>
  <si>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</si>
  <si>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</si>
  <si>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</si>
  <si>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</si>
  <si>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</si>
  <si>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</si>
  <si>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</si>
  <si>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</si>
  <si>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</si>
  <si>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</si>
  <si>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</si>
  <si>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</si>
  <si>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</si>
  <si>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</si>
  <si>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</si>
  <si>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</si>
  <si>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</si>
  <si>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</si>
  <si>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</si>
  <si>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</si>
  <si>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</si>
  <si>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</si>
  <si>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</si>
  <si>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</si>
  <si>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</si>
  <si>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</si>
  <si>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</si>
  <si>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</si>
  <si>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</si>
  <si>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</si>
  <si>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</si>
  <si>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</si>
  <si>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</si>
  <si>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</si>
  <si>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</si>
  <si>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</si>
  <si>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</si>
  <si>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</si>
  <si>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</si>
  <si>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</si>
  <si>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</si>
  <si>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</si>
  <si>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</si>
  <si>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</si>
  <si>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</si>
  <si>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</si>
  <si>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</si>
  <si>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</si>
  <si>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</si>
  <si>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</si>
  <si>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</si>
  <si>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</si>
  <si>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</si>
  <si>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</si>
  <si>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</si>
  <si>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</si>
  <si>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</si>
  <si>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</si>
  <si>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</si>
  <si>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</si>
  <si>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</si>
  <si>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</si>
  <si>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</si>
  <si>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</si>
  <si>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</si>
  <si>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</si>
  <si>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</si>
  <si>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</si>
  <si>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</si>
  <si>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</si>
  <si>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</si>
  <si>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</si>
  <si>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</si>
  <si>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</si>
  <si>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</si>
  <si>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</si>
  <si>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</si>
  <si>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</si>
  <si>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</si>
  <si>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</si>
  <si>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</si>
  <si>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</si>
  <si>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</si>
  <si>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</si>
  <si>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</si>
  <si>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</si>
  <si>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</si>
  <si>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</si>
  <si>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</si>
  <si>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</si>
  <si>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</si>
  <si>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</si>
  <si>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</si>
  <si>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</si>
  <si>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</si>
  <si>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</si>
  <si>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</si>
  <si>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</si>
  <si>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</si>
  <si>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</si>
  <si>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</si>
  <si>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</si>
  <si>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</si>
  <si>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</si>
  <si>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</si>
  <si>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</si>
  <si>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</si>
  <si>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</si>
  <si>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</si>
  <si>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</si>
  <si>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</si>
  <si>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</si>
  <si>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</si>
  <si>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</si>
  <si>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</si>
  <si>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</si>
  <si>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</si>
  <si>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</si>
  <si>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</si>
  <si>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</si>
  <si>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</si>
  <si>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</si>
  <si>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</si>
  <si>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</si>
  <si>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</si>
  <si>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</si>
  <si>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</si>
  <si>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</si>
  <si>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</si>
  <si>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</si>
  <si>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</si>
  <si>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</si>
  <si>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</si>
  <si>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</si>
  <si>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</si>
  <si>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</si>
  <si>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</si>
  <si>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</si>
  <si>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</si>
  <si>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</si>
  <si>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</si>
  <si>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</si>
  <si>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</si>
  <si>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</si>
  <si>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</si>
  <si>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</si>
  <si>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</si>
  <si>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</si>
  <si>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</si>
  <si>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</si>
  <si>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</si>
  <si>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</si>
  <si>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</si>
  <si>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</si>
  <si>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</si>
  <si>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</si>
  <si>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</si>
  <si>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</si>
  <si>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</si>
  <si>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</si>
  <si>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</si>
  <si>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</si>
  <si>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</si>
  <si>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</si>
  <si>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</si>
  <si>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</si>
  <si>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</si>
  <si>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</si>
  <si>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</si>
  <si>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</si>
  <si>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</si>
  <si>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</si>
  <si>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</si>
  <si>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</si>
  <si>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</si>
  <si>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</si>
  <si>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</si>
  <si>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</si>
  <si>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</si>
  <si>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</si>
  <si>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</si>
  <si>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</si>
  <si>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</si>
  <si>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</si>
  <si>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</si>
  <si>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</si>
  <si>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</si>
  <si>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</si>
  <si>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</si>
  <si>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</si>
  <si>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</si>
  <si>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</si>
  <si>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</si>
  <si>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</si>
  <si>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</si>
  <si>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</si>
  <si>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</si>
  <si>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</si>
  <si>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</si>
  <si>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</si>
  <si>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</si>
  <si>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</si>
  <si>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</si>
  <si>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</si>
  <si>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</si>
  <si>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</si>
  <si>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</si>
  <si>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</si>
  <si>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</si>
  <si>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</si>
  <si>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</si>
  <si>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</si>
  <si>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</si>
  <si>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</si>
  <si>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</si>
  <si>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</si>
  <si>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</si>
  <si>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</si>
  <si>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</si>
  <si>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</si>
  <si>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</si>
  <si>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</si>
  <si>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</si>
  <si>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</si>
  <si>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</si>
  <si>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</si>
  <si>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</si>
  <si>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</si>
  <si>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</si>
  <si>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</si>
  <si>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</si>
  <si>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</si>
  <si>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</si>
  <si>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</si>
  <si>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</si>
  <si>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</si>
  <si>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</si>
  <si>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</si>
  <si>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</si>
  <si>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</si>
  <si>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</si>
  <si>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</si>
  <si>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</si>
  <si>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</si>
  <si>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</si>
  <si>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</si>
  <si>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</si>
  <si>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</si>
  <si>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</si>
  <si>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</si>
  <si>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</si>
  <si>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</si>
  <si>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</si>
  <si>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</si>
  <si>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</si>
  <si>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</si>
  <si>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</si>
  <si>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</si>
  <si>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</si>
  <si>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</si>
  <si>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</si>
  <si>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</si>
  <si>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</si>
  <si>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</si>
  <si>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</si>
  <si>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</si>
  <si>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</si>
  <si>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</si>
  <si>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</si>
  <si>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</si>
  <si>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</si>
  <si>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</si>
  <si>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</si>
  <si>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</si>
  <si>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</si>
  <si>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</si>
  <si>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</si>
  <si>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</si>
  <si>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</si>
  <si>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</si>
  <si>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</si>
  <si>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</si>
  <si>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</si>
  <si>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</si>
  <si>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</si>
  <si>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</si>
  <si>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</si>
  <si>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</si>
  <si>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</si>
  <si>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</si>
  <si>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</si>
  <si>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</si>
  <si>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</si>
  <si>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</si>
  <si>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</si>
  <si>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</si>
  <si>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</si>
  <si>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</si>
  <si>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</si>
  <si>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</si>
  <si>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</si>
  <si>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</si>
  <si>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</si>
  <si>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</si>
  <si>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</si>
  <si>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</si>
  <si>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</si>
  <si>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</si>
  <si>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</si>
  <si>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</si>
  <si>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</si>
  <si>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</si>
  <si>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</si>
  <si>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</si>
  <si>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</si>
  <si>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</si>
  <si>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</si>
  <si>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</si>
  <si>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</si>
  <si>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</si>
  <si>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</si>
  <si>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</si>
  <si>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</si>
  <si>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</si>
  <si>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</si>
  <si>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</si>
  <si>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</si>
  <si>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</si>
  <si>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</si>
  <si>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</si>
  <si>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</si>
  <si>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</si>
  <si>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</si>
  <si>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</si>
  <si>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</si>
  <si>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</si>
  <si>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</si>
  <si>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</si>
  <si>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</si>
  <si>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</si>
  <si>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</si>
  <si>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</si>
  <si>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</si>
  <si>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</si>
  <si>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</si>
  <si>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</si>
  <si>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</si>
  <si>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</si>
  <si>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</si>
  <si>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</si>
  <si>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</si>
  <si>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</si>
  <si>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</si>
  <si>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</si>
  <si>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</si>
  <si>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</si>
  <si>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</si>
  <si>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</si>
  <si>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</si>
  <si>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</si>
  <si>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</si>
  <si>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</si>
  <si>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</si>
  <si>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</si>
  <si>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</si>
  <si>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</si>
  <si>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</si>
  <si>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</si>
  <si>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</si>
  <si>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</si>
  <si>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</si>
  <si>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</si>
  <si>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</si>
  <si>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</si>
  <si>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</si>
  <si>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</si>
  <si>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</si>
  <si>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</si>
  <si>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</si>
  <si>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</si>
  <si>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</si>
  <si>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</si>
  <si>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</si>
  <si>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</si>
  <si>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</si>
  <si>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</si>
  <si>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</si>
  <si>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</si>
  <si>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</si>
  <si>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</si>
  <si>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</si>
  <si>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</si>
  <si>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</si>
  <si>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</si>
  <si>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</si>
  <si>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</si>
  <si>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</si>
  <si>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</si>
  <si>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</si>
  <si>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</si>
  <si>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</si>
  <si>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</si>
  <si>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</si>
  <si>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</si>
  <si>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</si>
  <si>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</si>
  <si>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</si>
  <si>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</si>
  <si>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</si>
  <si>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</si>
  <si>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</si>
  <si>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</si>
  <si>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</si>
  <si>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</si>
  <si>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</si>
  <si>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</si>
  <si>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</si>
  <si>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</si>
  <si>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</si>
  <si>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</si>
  <si>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</si>
  <si>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</si>
  <si>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</si>
  <si>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</si>
  <si>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</si>
  <si>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</si>
  <si>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</si>
  <si>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</si>
  <si>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</si>
  <si>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</si>
  <si>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</si>
  <si>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</si>
  <si>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</si>
  <si>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</si>
  <si>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</si>
  <si>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</si>
  <si>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</si>
  <si>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</si>
  <si>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</si>
  <si>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</si>
  <si>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</si>
  <si>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</si>
  <si>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</si>
  <si>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</si>
  <si>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</si>
  <si>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</si>
  <si>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</si>
  <si>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</si>
  <si>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</si>
  <si>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</si>
  <si>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</si>
  <si>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</si>
  <si>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</si>
  <si>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</si>
  <si>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</si>
  <si>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</si>
  <si>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</si>
  <si>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</si>
  <si>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</si>
  <si>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</si>
  <si>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</si>
  <si>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</si>
  <si>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</si>
  <si>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</si>
  <si>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</si>
  <si>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</si>
  <si>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</si>
  <si>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</si>
  <si>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</si>
  <si>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</si>
  <si>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</si>
  <si>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</si>
  <si>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</si>
  <si>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</si>
  <si>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</si>
  <si>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</si>
  <si>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</si>
  <si>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</si>
  <si>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</si>
  <si>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</si>
  <si>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</si>
  <si>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</si>
  <si>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</si>
  <si>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</si>
  <si>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</si>
  <si>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</si>
  <si>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</si>
  <si>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</si>
  <si>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</si>
  <si>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</si>
  <si>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</si>
  <si>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</si>
  <si>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</si>
  <si>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</si>
  <si>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</si>
  <si>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</si>
  <si>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</si>
  <si>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</si>
  <si>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</si>
  <si>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</si>
  <si>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</si>
  <si>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</si>
  <si>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</si>
  <si>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</si>
  <si>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</si>
  <si>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</si>
  <si>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</si>
  <si>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</si>
  <si>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</si>
  <si>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</si>
  <si>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</si>
  <si>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</si>
  <si>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</si>
  <si>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</si>
  <si>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</si>
  <si>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</si>
  <si>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</si>
  <si>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</si>
  <si>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</si>
  <si>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</si>
  <si>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</si>
  <si>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</si>
  <si>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</si>
  <si>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</si>
  <si>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</si>
  <si>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</si>
  <si>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</si>
  <si>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</si>
  <si>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</si>
  <si>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</si>
  <si>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</si>
  <si>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</si>
  <si>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</si>
  <si>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</si>
  <si>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</si>
  <si>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</si>
  <si>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</si>
  <si>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</si>
  <si>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</si>
  <si>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</si>
  <si>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</si>
  <si>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</si>
  <si>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</si>
  <si>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</si>
  <si>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</si>
  <si>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</si>
  <si>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</si>
  <si>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</si>
  <si>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</si>
  <si>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</si>
  <si>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</si>
  <si>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</si>
  <si>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</si>
  <si>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</si>
  <si>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</si>
  <si>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</si>
  <si>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</si>
  <si>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</si>
  <si>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</si>
  <si>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</si>
  <si>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</si>
  <si>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</si>
  <si>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</si>
  <si>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</si>
  <si>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</si>
  <si>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</si>
  <si>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</si>
  <si>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</si>
  <si>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</si>
  <si>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</si>
  <si>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</si>
  <si>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</si>
  <si>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</si>
  <si>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</si>
  <si>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</si>
  <si>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</si>
  <si>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</si>
  <si>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</si>
  <si>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</si>
  <si>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</si>
  <si>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</si>
  <si>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</si>
  <si>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</si>
  <si>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</si>
  <si>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</si>
  <si>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</si>
  <si>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</si>
  <si>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</si>
  <si>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</si>
  <si>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</si>
  <si>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</si>
  <si>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</si>
  <si>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</si>
  <si>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</si>
  <si>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</si>
  <si>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</si>
  <si>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</si>
  <si>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</si>
  <si>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</si>
  <si>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</si>
  <si>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</si>
  <si>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</si>
  <si>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</si>
  <si>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</si>
  <si>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</si>
  <si>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</si>
  <si>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</si>
  <si>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</si>
  <si>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</si>
  <si>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</si>
  <si>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</si>
  <si>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</si>
  <si>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</si>
  <si>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</si>
  <si>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</si>
  <si>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</si>
  <si>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</si>
  <si>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</si>
  <si>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</si>
  <si>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</si>
  <si>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</si>
  <si>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</si>
  <si>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</si>
  <si>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</si>
  <si>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</si>
  <si>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</si>
  <si>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</si>
  <si>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</si>
  <si>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</si>
  <si>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</si>
  <si>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</si>
  <si>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</si>
  <si>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</si>
  <si>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</si>
  <si>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</si>
  <si>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</si>
  <si>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</si>
  <si>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</si>
  <si>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</si>
  <si>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</si>
  <si>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</si>
  <si>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</si>
  <si>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</si>
  <si>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</si>
  <si>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</si>
  <si>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</si>
  <si>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</si>
  <si>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</si>
  <si>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</si>
  <si>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</si>
  <si>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</si>
  <si>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</si>
  <si>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</si>
  <si>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</si>
  <si>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</si>
  <si>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</si>
  <si>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</si>
  <si>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</si>
  <si>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</si>
  <si>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</si>
  <si>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</si>
  <si>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</si>
  <si>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</si>
  <si>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</si>
  <si>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</si>
  <si>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</si>
  <si>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</si>
  <si>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</si>
  <si>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</si>
  <si>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</si>
  <si>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</si>
  <si>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</si>
  <si>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</si>
  <si>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</si>
  <si>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</si>
  <si>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</si>
  <si>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</si>
  <si>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</si>
  <si>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</si>
  <si>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</si>
  <si>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</si>
  <si>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</si>
  <si>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</si>
  <si>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</si>
  <si>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</si>
  <si>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</si>
  <si>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</si>
  <si>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</si>
  <si>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</si>
  <si>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</si>
  <si>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</si>
  <si>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</si>
  <si>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</si>
  <si>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</si>
  <si>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</si>
  <si>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</si>
  <si>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</si>
  <si>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</si>
  <si>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</si>
  <si>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</si>
  <si>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</si>
  <si>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</si>
  <si>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</si>
  <si>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</si>
  <si>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</si>
  <si>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</si>
  <si>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</si>
  <si>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</si>
  <si>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</si>
  <si>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</si>
  <si>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</si>
  <si>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</si>
  <si>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</si>
  <si>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</si>
  <si>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</si>
  <si>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</si>
  <si>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</si>
  <si>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</si>
  <si>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</si>
  <si>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</si>
  <si>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</si>
  <si>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</si>
  <si>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</si>
  <si>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</si>
  <si>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</si>
  <si>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</si>
  <si>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</si>
  <si>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</si>
  <si>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</si>
  <si>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</si>
  <si>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</si>
  <si>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</si>
  <si>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</si>
  <si>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</si>
  <si>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</si>
  <si>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</si>
  <si>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</si>
  <si>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</si>
  <si>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</si>
  <si>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</si>
  <si>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</si>
  <si>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</si>
  <si>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</si>
  <si>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</si>
  <si>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</si>
  <si>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</si>
  <si>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</si>
  <si>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</si>
  <si>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</si>
  <si>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</si>
  <si>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</si>
  <si>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</si>
  <si>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</si>
  <si>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</si>
  <si>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</si>
  <si>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</si>
  <si>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</si>
  <si>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</si>
  <si>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</si>
  <si>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</si>
  <si>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</si>
  <si>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</si>
  <si>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</si>
  <si>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</si>
  <si>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</si>
  <si>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</si>
  <si>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</si>
  <si>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</si>
  <si>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</si>
  <si>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</si>
  <si>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</si>
  <si>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</si>
  <si>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</si>
  <si>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</si>
  <si>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</si>
  <si>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</si>
  <si>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</si>
  <si>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</si>
  <si>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</si>
  <si>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</si>
  <si>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</si>
  <si>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</si>
  <si>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</si>
  <si>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</si>
  <si>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</si>
  <si>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</si>
  <si>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</si>
  <si>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</si>
  <si>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</si>
  <si>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</si>
  <si>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</si>
  <si>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</si>
  <si>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</si>
  <si>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</si>
  <si>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</si>
  <si>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</si>
  <si>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</si>
  <si>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</si>
  <si>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</si>
  <si>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</si>
  <si>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</si>
  <si>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</si>
  <si>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</si>
  <si>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</si>
  <si>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</si>
  <si>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</si>
  <si>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</si>
  <si>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</si>
  <si>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</si>
  <si>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</si>
  <si>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</si>
  <si>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</si>
  <si>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</si>
  <si>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</si>
  <si>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</si>
  <si>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</si>
  <si>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</si>
  <si>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</si>
  <si>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</si>
  <si>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</si>
  <si>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</si>
  <si>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</si>
  <si>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</si>
  <si>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</si>
  <si>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</si>
  <si>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</si>
  <si>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</si>
  <si>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</si>
  <si>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</si>
  <si>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</si>
  <si>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</si>
  <si>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</si>
  <si>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</si>
  <si>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</si>
  <si>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</si>
  <si>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</si>
  <si>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</si>
  <si>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</si>
  <si>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</si>
  <si>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</si>
  <si>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</si>
  <si>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</si>
  <si>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</si>
  <si>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</si>
  <si>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</si>
  <si>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</si>
  <si>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</si>
  <si>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</si>
  <si>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</si>
  <si>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</si>
  <si>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</si>
  <si>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</si>
  <si>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</si>
  <si>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</si>
  <si>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</si>
  <si>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</si>
  <si>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</si>
  <si>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</si>
  <si>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</si>
  <si>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</si>
  <si>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</si>
  <si>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</si>
  <si>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</si>
  <si>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</si>
  <si>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</si>
  <si>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</si>
  <si>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</si>
  <si>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</si>
  <si>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</si>
  <si>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</si>
  <si>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</si>
  <si>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</si>
  <si>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</si>
  <si>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</si>
  <si>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</si>
  <si>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</si>
  <si>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</si>
  <si>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</si>
  <si>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</si>
  <si>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</si>
  <si>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</si>
  <si>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</si>
  <si>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</si>
  <si>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</si>
  <si>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</si>
  <si>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</si>
  <si>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</si>
  <si>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</si>
  <si>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</si>
  <si>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</si>
  <si>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</si>
  <si>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</si>
  <si>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</si>
  <si>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</si>
  <si>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</si>
  <si>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</si>
  <si>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</si>
  <si>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</si>
  <si>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</si>
  <si>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</si>
  <si>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</si>
  <si>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</si>
  <si>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</si>
  <si>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</si>
  <si>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</si>
  <si>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</si>
  <si>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</si>
  <si>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</si>
  <si>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</si>
  <si>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</si>
  <si>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</si>
  <si>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</si>
  <si>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</si>
  <si>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</si>
  <si>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</si>
  <si>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</si>
  <si>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</si>
  <si>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</si>
  <si>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</si>
  <si>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</si>
  <si>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</si>
  <si>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</si>
  <si>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</si>
  <si>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</si>
  <si>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</si>
  <si>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</si>
  <si>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</si>
  <si>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</si>
  <si>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</si>
  <si>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</si>
  <si>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</si>
  <si>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</si>
  <si>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</si>
  <si>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</si>
  <si>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</si>
  <si>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</si>
  <si>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</si>
  <si>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</si>
  <si>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</si>
  <si>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</si>
  <si>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</si>
  <si>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</si>
  <si>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</si>
  <si>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</si>
  <si>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</si>
  <si>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</si>
  <si>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</si>
  <si>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</si>
  <si>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</si>
  <si>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</si>
  <si>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</si>
  <si>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</si>
  <si>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</si>
  <si>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</si>
  <si>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</si>
  <si>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</si>
  <si>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</si>
  <si>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</si>
  <si>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</si>
  <si>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</si>
  <si>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</si>
  <si>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</si>
  <si>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</si>
  <si>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</si>
  <si>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</si>
  <si>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</si>
  <si>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</si>
  <si>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</si>
  <si>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</si>
  <si>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</si>
  <si>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</si>
  <si>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</si>
  <si>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</si>
  <si>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</si>
  <si>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</si>
  <si>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</si>
  <si>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</si>
  <si>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</si>
  <si>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</si>
  <si>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</si>
  <si>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</si>
  <si>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</si>
  <si>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</si>
  <si>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</si>
  <si>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</si>
  <si>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</si>
  <si>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</si>
  <si>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</si>
  <si>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</si>
  <si>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</si>
  <si>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</si>
  <si>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</si>
  <si>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</si>
  <si>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</si>
  <si>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</si>
  <si>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</si>
  <si>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</si>
  <si>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</si>
  <si>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</si>
  <si>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</si>
  <si>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</si>
  <si>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</si>
  <si>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</si>
  <si>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</si>
  <si>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</si>
  <si>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</si>
  <si>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</si>
  <si>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</si>
  <si>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</si>
  <si>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</si>
  <si>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</si>
  <si>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</si>
  <si>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</si>
  <si>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</si>
  <si>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</si>
  <si>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</si>
  <si>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</si>
  <si>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</si>
  <si>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</si>
  <si>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</si>
  <si>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</si>
  <si>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</si>
  <si>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</si>
  <si>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</si>
  <si>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</si>
  <si>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</si>
  <si>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</si>
  <si>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</si>
  <si>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</si>
  <si>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</si>
  <si>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</si>
  <si>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</si>
  <si>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</si>
  <si>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</si>
  <si>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</si>
  <si>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</si>
  <si>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</si>
  <si>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</si>
  <si>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</si>
  <si>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</si>
  <si>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</si>
  <si>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</si>
  <si>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</si>
  <si>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</si>
  <si>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</si>
  <si>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</si>
  <si>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</si>
  <si>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</si>
  <si>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</si>
  <si>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</si>
  <si>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</si>
  <si>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</si>
  <si>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</si>
  <si>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</si>
  <si>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</si>
  <si>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</si>
  <si>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</si>
  <si>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</si>
  <si>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</si>
  <si>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</si>
  <si>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</si>
  <si>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</si>
  <si>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</si>
  <si>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</si>
  <si>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</si>
  <si>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</si>
  <si>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</si>
  <si>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</si>
  <si>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</si>
  <si>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</si>
  <si>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</si>
  <si>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</si>
  <si>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</si>
  <si>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</si>
  <si>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</si>
  <si>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</si>
  <si>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</si>
  <si>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</si>
  <si>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</si>
  <si>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</si>
  <si>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</si>
  <si>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</si>
  <si>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</si>
  <si>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</si>
  <si>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</si>
  <si>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</si>
  <si>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</si>
  <si>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</si>
  <si>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</si>
  <si>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</si>
  <si>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</si>
  <si>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</si>
  <si>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</si>
  <si>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</si>
  <si>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</si>
  <si>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</si>
  <si>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</si>
  <si>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</si>
  <si>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</si>
  <si>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</si>
  <si>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</si>
  <si>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</si>
  <si>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</si>
  <si>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</si>
  <si>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</si>
  <si>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</si>
  <si>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</si>
  <si>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</si>
  <si>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</si>
  <si>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</si>
  <si>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</si>
  <si>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</si>
  <si>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</si>
  <si>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</si>
  <si>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</si>
  <si>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</si>
  <si>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</si>
  <si>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</si>
  <si>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</si>
  <si>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</si>
  <si>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</si>
  <si>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</si>
  <si>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</si>
  <si>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</si>
  <si>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</si>
  <si>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</si>
  <si>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</si>
  <si>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</si>
  <si>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</si>
  <si>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</si>
  <si>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</si>
  <si>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</si>
  <si>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</si>
  <si>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</si>
  <si>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</si>
  <si>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</si>
  <si>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</si>
  <si>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</si>
  <si>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</si>
  <si>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</si>
  <si>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</si>
  <si>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</si>
  <si>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</si>
  <si>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</si>
  <si>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</si>
  <si>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</si>
  <si>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</si>
  <si>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</si>
  <si>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</si>
  <si>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</si>
  <si>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</si>
  <si>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</si>
  <si>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</si>
  <si>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</si>
  <si>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</si>
  <si>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</si>
  <si>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</si>
  <si>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</si>
  <si>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</si>
  <si>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</si>
  <si>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</si>
  <si>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</si>
  <si>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</si>
  <si>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</si>
  <si>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</si>
  <si>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</si>
  <si>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</si>
  <si>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</si>
  <si>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</si>
  <si>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</si>
  <si>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</si>
  <si>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</si>
  <si>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</si>
  <si>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</si>
  <si>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</si>
  <si>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</si>
  <si>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</si>
  <si>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</si>
  <si>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</si>
  <si>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</si>
  <si>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</si>
  <si>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</si>
  <si>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</si>
  <si>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</si>
  <si>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</si>
  <si>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</si>
  <si>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</si>
  <si>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</si>
  <si>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</si>
  <si>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</si>
  <si>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</si>
  <si>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</si>
  <si>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</si>
  <si>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</si>
  <si>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</si>
  <si>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</si>
  <si>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</si>
  <si>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</si>
  <si>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</si>
  <si>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</si>
  <si>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</si>
  <si>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</si>
  <si>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</si>
  <si>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</si>
  <si>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</si>
  <si>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</si>
  <si>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</si>
  <si>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</si>
  <si>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</si>
  <si>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</si>
  <si>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</si>
  <si>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</si>
  <si>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</si>
  <si>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</si>
  <si>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</si>
  <si>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</si>
  <si>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</si>
  <si>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</si>
  <si>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</si>
  <si>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</si>
  <si>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</si>
  <si>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</si>
  <si>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</si>
  <si>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</si>
  <si>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</si>
  <si>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</si>
  <si>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</si>
  <si>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</si>
  <si>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</si>
  <si>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</si>
  <si>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</si>
  <si>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</si>
  <si>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</si>
  <si>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</si>
  <si>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</si>
  <si>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</si>
  <si>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</si>
  <si>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</si>
  <si>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</si>
  <si>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</si>
  <si>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</si>
  <si>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</si>
  <si>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</si>
  <si>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</si>
  <si>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</si>
  <si>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</si>
  <si>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</si>
  <si>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</si>
  <si>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</si>
  <si>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</si>
  <si>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</si>
  <si>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</si>
  <si>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</si>
  <si>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</si>
  <si>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</si>
  <si>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</si>
  <si>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</si>
  <si>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</si>
  <si>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</si>
  <si>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</si>
  <si>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</si>
  <si>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</si>
  <si>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</si>
  <si>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</si>
  <si>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</si>
  <si>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</si>
  <si>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</si>
  <si>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</si>
  <si>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</si>
  <si>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</si>
  <si>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</si>
  <si>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</si>
  <si>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</si>
  <si>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</si>
  <si>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</si>
  <si>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</si>
  <si>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</si>
  <si>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</si>
  <si>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</si>
  <si>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</si>
  <si>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</si>
  <si>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</si>
  <si>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</si>
  <si>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</si>
  <si>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</si>
  <si>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</si>
  <si>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</si>
  <si>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</si>
  <si>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</si>
  <si>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</si>
  <si>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</si>
  <si>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</si>
  <si>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</si>
  <si>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</si>
  <si>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</si>
  <si>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</si>
  <si>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</si>
  <si>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</si>
  <si>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</si>
  <si>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</si>
  <si>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</si>
  <si>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</si>
  <si>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</si>
  <si>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</si>
  <si>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</si>
  <si>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</si>
  <si>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</si>
  <si>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</si>
  <si>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</si>
  <si>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</si>
  <si>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</si>
  <si>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</si>
  <si>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</si>
  <si>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</si>
  <si>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</si>
  <si>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</si>
  <si>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</si>
  <si>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</si>
  <si>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</si>
  <si>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</si>
  <si>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</si>
  <si>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</si>
  <si>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</si>
  <si>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</si>
  <si>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</si>
  <si>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</si>
  <si>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</si>
  <si>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</si>
  <si>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</si>
  <si>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</si>
  <si>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</si>
  <si>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</si>
  <si>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</si>
  <si>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</si>
  <si>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</si>
  <si>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</si>
  <si>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</si>
  <si>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</si>
  <si>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</si>
  <si>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</si>
  <si>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</si>
  <si>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</si>
  <si>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</si>
  <si>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</si>
  <si>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</si>
  <si>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</si>
  <si>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</si>
  <si>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</si>
  <si>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</si>
  <si>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</si>
  <si>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</si>
  <si>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</si>
  <si>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</si>
  <si>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</si>
  <si>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</si>
  <si>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</si>
  <si>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</si>
  <si>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</si>
  <si>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</si>
  <si>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</si>
  <si>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</si>
  <si>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</si>
  <si>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</si>
  <si>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</si>
  <si>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</si>
  <si>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</si>
  <si>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</si>
  <si>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</si>
  <si>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</si>
  <si>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</si>
  <si>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</si>
  <si>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</si>
  <si>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</si>
  <si>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</si>
  <si>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</si>
  <si>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</si>
  <si>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</si>
  <si>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</si>
  <si>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</si>
  <si>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</si>
  <si>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</si>
  <si>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</si>
  <si>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</si>
  <si>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</si>
  <si>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</si>
  <si>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</si>
  <si>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</si>
  <si>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</si>
  <si>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</si>
  <si>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</si>
  <si>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</si>
  <si>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</si>
  <si>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</si>
  <si>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</si>
  <si>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</si>
  <si>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</si>
  <si>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</si>
  <si>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</si>
  <si>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</si>
  <si>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</si>
  <si>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</si>
  <si>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</si>
  <si>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</si>
  <si>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</si>
  <si>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</si>
  <si>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</si>
  <si>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</si>
  <si>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</si>
  <si>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</si>
  <si>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</si>
  <si>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</si>
  <si>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</si>
  <si>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</si>
  <si>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</si>
  <si>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</si>
  <si>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</si>
  <si>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</si>
  <si>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</si>
  <si>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</si>
  <si>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</si>
  <si>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</si>
  <si>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</si>
  <si>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</si>
  <si>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</si>
  <si>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</si>
  <si>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</si>
  <si>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</si>
  <si>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</si>
  <si>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</si>
  <si>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</si>
  <si>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</si>
  <si>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</si>
  <si>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</si>
  <si>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</si>
  <si>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</si>
  <si>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</si>
  <si>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</si>
  <si>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</si>
  <si>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</si>
  <si>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</si>
  <si>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</si>
  <si>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</si>
  <si>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</si>
  <si>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</si>
  <si>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</si>
  <si>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</si>
  <si>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</si>
  <si>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</si>
  <si>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</si>
  <si>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</si>
  <si>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</si>
  <si>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</si>
  <si>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</si>
  <si>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</si>
  <si>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</si>
  <si>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</si>
  <si>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</si>
  <si>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</si>
  <si>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</si>
  <si>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</si>
  <si>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</si>
  <si>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</si>
  <si>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</si>
  <si>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</si>
  <si>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</si>
  <si>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</si>
  <si>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</si>
  <si>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</si>
  <si>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</si>
  <si>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</si>
  <si>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</si>
  <si>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</si>
  <si>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</si>
  <si>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</si>
  <si>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</si>
  <si>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</si>
  <si>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</si>
  <si>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</si>
  <si>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</si>
  <si>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</si>
  <si>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</si>
  <si>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</si>
  <si>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</si>
  <si>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</si>
  <si>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</si>
  <si>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</si>
  <si>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</si>
  <si>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</si>
  <si>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</si>
  <si>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</si>
  <si>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</si>
  <si>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</si>
  <si>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</si>
  <si>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</si>
  <si>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</si>
  <si>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</si>
  <si>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</si>
  <si>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</si>
  <si>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</si>
  <si>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</si>
  <si>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</si>
  <si>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</si>
  <si>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</si>
  <si>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</si>
  <si>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</si>
  <si>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</si>
  <si>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</si>
  <si>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</si>
  <si>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</si>
  <si>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</si>
  <si>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</si>
  <si>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</si>
  <si>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</si>
  <si>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</si>
  <si>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</si>
  <si>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</si>
  <si>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</si>
  <si>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</si>
  <si>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</si>
  <si>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</si>
  <si>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</si>
  <si>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</si>
  <si>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</si>
  <si>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</si>
  <si>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</si>
  <si>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</si>
  <si>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</si>
  <si>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</si>
  <si>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</si>
  <si>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</si>
  <si>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</si>
  <si>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</si>
  <si>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</si>
  <si>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</si>
  <si>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</si>
  <si>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</si>
  <si>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</si>
  <si>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</si>
  <si>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</si>
  <si>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</si>
  <si>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</si>
  <si>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</si>
  <si>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</si>
  <si>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</si>
  <si>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</si>
  <si>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</si>
  <si>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</si>
  <si>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</si>
  <si>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</si>
  <si>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</si>
  <si>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</si>
  <si>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</si>
  <si>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</si>
  <si>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</si>
  <si>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</si>
  <si>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</si>
  <si>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</si>
  <si>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</si>
  <si>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</si>
  <si>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</si>
  <si>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</si>
  <si>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</si>
  <si>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</si>
  <si>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</si>
  <si>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</si>
  <si>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</si>
  <si>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</si>
  <si>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</si>
  <si>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</si>
  <si>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</si>
  <si>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</si>
  <si>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</si>
  <si>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</si>
  <si>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</si>
  <si>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</si>
  <si>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</si>
  <si>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</si>
  <si>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</si>
  <si>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</si>
  <si>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</si>
  <si>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</si>
  <si>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</si>
  <si>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</si>
  <si>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</si>
  <si>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</si>
  <si>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</si>
  <si>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</si>
  <si>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</si>
  <si>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</si>
  <si>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</si>
  <si>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</si>
  <si>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</si>
  <si>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</si>
  <si>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</si>
  <si>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</si>
  <si>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</si>
  <si>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</si>
  <si>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</si>
  <si>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</si>
  <si>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</si>
  <si>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</si>
  <si>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</si>
  <si>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</si>
  <si>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</si>
  <si>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</si>
  <si>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</si>
  <si>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</si>
  <si>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</si>
  <si>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</si>
  <si>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</si>
  <si>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</si>
  <si>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</si>
  <si>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</si>
  <si>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</si>
  <si>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</si>
  <si>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</si>
  <si>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</si>
  <si>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</si>
  <si>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</si>
  <si>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</si>
  <si>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</si>
  <si>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</si>
  <si>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</si>
  <si>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</si>
  <si>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</si>
  <si>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</si>
  <si>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</si>
  <si>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</si>
  <si>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</si>
  <si>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</si>
  <si>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</si>
  <si>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</si>
  <si>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</si>
  <si>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</si>
  <si>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</si>
  <si>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</si>
  <si>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</si>
  <si>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</si>
  <si>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</si>
  <si>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</si>
  <si>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</si>
  <si>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</si>
  <si>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</si>
  <si>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</si>
  <si>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</si>
  <si>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</si>
  <si>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</si>
  <si>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</si>
  <si>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</si>
  <si>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</si>
  <si>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</si>
  <si>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</si>
  <si>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</si>
  <si>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</si>
  <si>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</si>
  <si>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</si>
  <si>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</si>
  <si>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</si>
  <si>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</si>
  <si>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</si>
  <si>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</si>
  <si>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</si>
  <si>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</si>
  <si>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</si>
  <si>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</si>
  <si>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</si>
  <si>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</si>
  <si>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</si>
  <si>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</si>
  <si>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</si>
  <si>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</si>
  <si>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</si>
  <si>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</si>
  <si>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</si>
  <si>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</si>
  <si>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</si>
  <si>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</si>
  <si>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</si>
  <si>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</si>
  <si>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</si>
  <si>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</si>
  <si>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</si>
  <si>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</si>
  <si>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</si>
  <si>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</si>
  <si>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</si>
  <si>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</si>
  <si>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</si>
  <si>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</si>
  <si>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</si>
  <si>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</si>
  <si>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</si>
  <si>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</si>
  <si>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</si>
  <si>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</si>
  <si>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</si>
  <si>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</si>
  <si>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</si>
  <si>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</si>
  <si>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</si>
  <si>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</si>
  <si>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</si>
  <si>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</si>
  <si>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</si>
  <si>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</si>
  <si>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</si>
  <si>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</si>
  <si>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</si>
  <si>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</si>
  <si>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</si>
  <si>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</si>
  <si>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</si>
  <si>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</si>
  <si>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</si>
  <si>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</si>
  <si>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</si>
  <si>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</si>
  <si>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</si>
  <si>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</si>
  <si>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</si>
  <si>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</si>
  <si>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</si>
  <si>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</si>
  <si>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</si>
  <si>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</si>
  <si>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</si>
  <si>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</si>
  <si>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</si>
  <si>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</si>
  <si>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</si>
  <si>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</si>
  <si>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</si>
  <si>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</si>
  <si>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</si>
  <si>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</si>
  <si>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</si>
  <si>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</si>
  <si>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</si>
  <si>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</si>
  <si>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</si>
  <si>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</si>
  <si>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</si>
  <si>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</si>
  <si>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</si>
  <si>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</si>
  <si>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</si>
  <si>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</si>
  <si>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</si>
  <si>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</si>
  <si>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</si>
  <si>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</si>
  <si>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</si>
  <si>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</si>
  <si>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</si>
  <si>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</si>
  <si>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</si>
  <si>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</si>
  <si>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</si>
  <si>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</si>
  <si>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</si>
  <si>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</si>
  <si>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</si>
  <si>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</si>
  <si>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</si>
  <si>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</si>
  <si>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</si>
  <si>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</si>
  <si>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</si>
  <si>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</si>
  <si>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</si>
  <si>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</si>
  <si>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</si>
  <si>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</si>
  <si>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</si>
  <si>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</si>
  <si>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</si>
  <si>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</si>
  <si>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</si>
  <si>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</si>
  <si>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</si>
  <si>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</si>
  <si>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</si>
  <si>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</si>
  <si>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</si>
  <si>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</si>
  <si>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</si>
  <si>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</si>
  <si>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</si>
  <si>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</si>
  <si>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</si>
  <si>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</si>
  <si>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</si>
  <si>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</si>
  <si>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</si>
  <si>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</si>
  <si>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</si>
  <si>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</si>
  <si>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</si>
  <si>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</si>
  <si>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</si>
  <si>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</si>
  <si>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</si>
  <si>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</si>
  <si>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</si>
  <si>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</si>
  <si>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</si>
  <si>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</si>
  <si>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</si>
  <si>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</si>
  <si>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</si>
  <si>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</si>
  <si>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</si>
  <si>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</si>
  <si>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</si>
  <si>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</si>
  <si>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</si>
  <si>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</si>
  <si>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</si>
  <si>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</si>
  <si>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</si>
  <si>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</si>
  <si>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</si>
  <si>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</si>
  <si>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</si>
  <si>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</si>
  <si>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</si>
  <si>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</si>
  <si>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</si>
  <si>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</si>
  <si>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</si>
  <si>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</si>
  <si>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</si>
  <si>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</si>
  <si>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</si>
  <si>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</si>
  <si>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</si>
  <si>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</si>
  <si>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</si>
  <si>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</si>
  <si>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</si>
  <si>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</si>
  <si>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</si>
  <si>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</si>
  <si>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</si>
  <si>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</si>
  <si>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</si>
  <si>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</si>
  <si>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</si>
  <si>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</si>
  <si>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</si>
  <si>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</si>
  <si>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</si>
  <si>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</si>
  <si>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</si>
  <si>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</si>
  <si>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</si>
  <si>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</si>
  <si>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</si>
  <si>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</si>
  <si>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</si>
  <si>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</si>
  <si>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</si>
  <si>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</si>
  <si>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</si>
  <si>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</si>
  <si>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</si>
  <si>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</si>
  <si>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</si>
  <si>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</si>
  <si>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</si>
  <si>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</si>
  <si>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</si>
  <si>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</si>
  <si>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</si>
  <si>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</si>
  <si>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</si>
  <si>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</si>
  <si>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</si>
  <si>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</si>
  <si>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</si>
  <si>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</si>
  <si>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</si>
  <si>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</si>
  <si>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</si>
  <si>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</si>
  <si>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</si>
  <si>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</si>
  <si>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</si>
  <si>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</si>
  <si>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</si>
  <si>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</si>
  <si>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</si>
  <si>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</si>
  <si>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</si>
  <si>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</si>
  <si>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</si>
  <si>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</si>
  <si>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</si>
  <si>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</si>
  <si>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</si>
  <si>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</si>
  <si>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</si>
  <si>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</si>
  <si>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</si>
  <si>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</si>
  <si>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</si>
  <si>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</si>
  <si>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</si>
  <si>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</si>
  <si>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</si>
  <si>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</si>
  <si>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</si>
  <si>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</si>
  <si>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</si>
  <si>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</si>
  <si>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</si>
  <si>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</si>
  <si>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</si>
  <si>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</si>
  <si>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</si>
  <si>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</si>
  <si>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</si>
  <si>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</si>
  <si>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</si>
  <si>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</si>
  <si>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</si>
  <si>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</si>
  <si>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</si>
  <si>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</si>
  <si>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</si>
  <si>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</si>
  <si>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</si>
  <si>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</si>
  <si>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</si>
  <si>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</si>
  <si>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</si>
  <si>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</si>
  <si>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</si>
  <si>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</si>
  <si>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</si>
  <si>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</si>
  <si>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</si>
  <si>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</si>
  <si>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</si>
  <si>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</si>
  <si>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</si>
  <si>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</si>
  <si>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</si>
  <si>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</si>
  <si>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</si>
  <si>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</si>
  <si>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</si>
  <si>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</si>
  <si>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</si>
  <si>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</si>
  <si>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</si>
  <si>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</si>
  <si>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</si>
  <si>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</si>
  <si>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</si>
  <si>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</si>
  <si>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</si>
  <si>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</si>
  <si>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</si>
  <si>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</si>
  <si>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</si>
  <si>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</si>
  <si>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</si>
  <si>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</si>
  <si>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</si>
  <si>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</si>
  <si>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</si>
  <si>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</si>
  <si>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</si>
  <si>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</si>
  <si>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</si>
  <si>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</si>
  <si>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</si>
  <si>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</si>
  <si>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</si>
  <si>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</si>
  <si>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</si>
  <si>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</si>
  <si>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</si>
  <si>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</si>
  <si>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</si>
  <si>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</si>
  <si>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</si>
  <si>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</si>
  <si>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</si>
  <si>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</si>
  <si>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</si>
  <si>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</si>
  <si>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</si>
  <si>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</si>
  <si>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</si>
  <si>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</si>
  <si>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</si>
  <si>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</si>
  <si>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</si>
  <si>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</si>
  <si>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</si>
  <si>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</si>
  <si>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</si>
  <si>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</si>
  <si>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</si>
  <si>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</si>
  <si>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</si>
  <si>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</si>
  <si>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</si>
  <si>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</si>
  <si>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</si>
  <si>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</si>
  <si>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</si>
  <si>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</si>
  <si>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</si>
  <si>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</si>
  <si>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</si>
  <si>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</si>
  <si>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</si>
  <si>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</si>
  <si>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</si>
  <si>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</si>
  <si>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</si>
  <si>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</si>
  <si>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</si>
  <si>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</si>
  <si>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</si>
  <si>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</si>
  <si>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</si>
  <si>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</si>
  <si>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</si>
  <si>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</si>
  <si>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</si>
  <si>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</si>
  <si>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</si>
  <si>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</si>
  <si>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</si>
  <si>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</si>
  <si>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</si>
  <si>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</si>
  <si>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</si>
  <si>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</si>
  <si>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</si>
  <si>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</si>
  <si>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</si>
  <si>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</si>
  <si>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</si>
  <si>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</si>
  <si>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</si>
  <si>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</si>
  <si>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</si>
  <si>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</si>
  <si>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</si>
  <si>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</si>
  <si>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</si>
  <si>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</si>
  <si>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</si>
  <si>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</si>
  <si>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</si>
  <si>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</si>
  <si>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</si>
  <si>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</si>
  <si>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</si>
  <si>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</si>
  <si>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</si>
  <si>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</si>
  <si>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</si>
  <si>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</si>
  <si>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</si>
  <si>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</si>
  <si>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</si>
  <si>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</si>
  <si>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</si>
  <si>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</si>
  <si>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</si>
  <si>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</si>
  <si>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</si>
  <si>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</si>
  <si>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</si>
  <si>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</si>
  <si>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</si>
  <si>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</si>
  <si>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</si>
  <si>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</si>
  <si>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</si>
  <si>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</si>
  <si>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</si>
  <si>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</si>
  <si>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</si>
  <si>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</si>
  <si>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</si>
  <si>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</si>
  <si>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</si>
  <si>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</si>
  <si>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</si>
  <si>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</si>
  <si>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</si>
  <si>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</si>
  <si>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</si>
  <si>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</si>
  <si>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</si>
  <si>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</si>
  <si>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</si>
  <si>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</si>
  <si>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</si>
  <si>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</si>
  <si>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</si>
  <si>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</si>
  <si>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</si>
  <si>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</si>
  <si>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</si>
  <si>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</si>
  <si>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</si>
  <si>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</si>
  <si>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</si>
  <si>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</si>
  <si>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</si>
  <si>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</si>
  <si>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</si>
  <si>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</si>
  <si>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</si>
  <si>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</si>
  <si>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</si>
  <si>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</si>
  <si>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</si>
  <si>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</si>
  <si>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</si>
  <si>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</si>
  <si>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</si>
  <si>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</si>
  <si>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</si>
  <si>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</si>
  <si>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</si>
  <si>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</si>
  <si>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</si>
  <si>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</si>
  <si>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</si>
  <si>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</si>
  <si>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</si>
  <si>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</si>
  <si>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</si>
  <si>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</si>
  <si>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</si>
  <si>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</si>
  <si>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</si>
  <si>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</si>
  <si>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</si>
  <si>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</si>
  <si>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</si>
  <si>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</si>
  <si>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</si>
  <si>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</si>
  <si>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</si>
  <si>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</si>
  <si>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</si>
  <si>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</si>
  <si>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</si>
  <si>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</si>
  <si>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</si>
  <si>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</si>
  <si>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</si>
  <si>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</si>
  <si>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</si>
  <si>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</si>
  <si>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</si>
  <si>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</si>
  <si>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</si>
  <si>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</si>
  <si>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</si>
  <si>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</si>
  <si>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</si>
  <si>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</si>
  <si>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</si>
  <si>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</si>
  <si>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</si>
  <si>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</si>
  <si>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</si>
  <si>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</si>
  <si>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</si>
  <si>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</si>
  <si>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</si>
  <si>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</si>
  <si>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</si>
  <si>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</si>
  <si>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</si>
  <si>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</si>
  <si>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</si>
  <si>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</si>
  <si>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</si>
  <si>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</si>
  <si>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</si>
  <si>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</si>
  <si>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</si>
  <si>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</si>
  <si>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</si>
  <si>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</si>
  <si>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</si>
  <si>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</si>
  <si>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</si>
  <si>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</si>
  <si>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</si>
  <si>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</si>
  <si>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</si>
  <si>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</si>
  <si>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</si>
  <si>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</si>
  <si>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</si>
  <si>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</si>
  <si>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</si>
  <si>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</si>
  <si>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</si>
  <si>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</si>
  <si>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</si>
  <si>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</si>
  <si>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</si>
  <si>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</si>
  <si>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</si>
  <si>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</si>
  <si>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</si>
  <si>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</si>
  <si>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</si>
  <si>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</si>
  <si>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</si>
  <si>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</si>
  <si>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</si>
  <si>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</si>
  <si>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</si>
  <si>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</si>
  <si>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</si>
  <si>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</si>
  <si>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</si>
  <si>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</si>
  <si>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</si>
  <si>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</si>
  <si>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</si>
  <si>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</si>
  <si>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</si>
  <si>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</si>
  <si>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</si>
  <si>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</si>
  <si>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</si>
  <si>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</si>
  <si>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</si>
  <si>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</si>
  <si>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</si>
  <si>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</si>
  <si>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</si>
  <si>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</si>
  <si>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</si>
  <si>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</si>
  <si>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</si>
  <si>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</si>
  <si>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</si>
  <si>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</si>
  <si>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</si>
  <si>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</si>
  <si>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</si>
  <si>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</si>
  <si>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</si>
  <si>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</si>
  <si>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</si>
  <si>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</si>
  <si>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</si>
  <si>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</si>
  <si>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</si>
  <si>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</si>
  <si>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</si>
  <si>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</si>
  <si>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</si>
  <si>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</si>
  <si>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</si>
  <si>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</si>
  <si>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</si>
  <si>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</si>
  <si>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</si>
  <si>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</si>
  <si>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</si>
  <si>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</si>
  <si>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</si>
  <si>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</si>
  <si>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</si>
  <si>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</si>
  <si>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</si>
  <si>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</si>
  <si>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</si>
  <si>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</si>
  <si>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</si>
  <si>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</si>
  <si>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</si>
  <si>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</si>
  <si>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</si>
  <si>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</si>
  <si>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</si>
  <si>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</si>
  <si>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</si>
  <si>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</si>
  <si>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</si>
  <si>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</si>
  <si>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</si>
  <si>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</si>
  <si>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</si>
  <si>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</si>
  <si>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</si>
  <si>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</si>
  <si>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</si>
  <si>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</si>
  <si>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</si>
  <si>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</si>
  <si>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</si>
  <si>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</si>
  <si>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</si>
  <si>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</si>
  <si>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</si>
  <si>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</si>
  <si>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</si>
  <si>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</si>
  <si>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</si>
  <si>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</si>
  <si>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</si>
  <si>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</si>
  <si>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</si>
  <si>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</si>
  <si>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</si>
  <si>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</si>
  <si>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</si>
  <si>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</si>
  <si>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</si>
  <si>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</si>
  <si>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</si>
  <si>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</si>
  <si>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</si>
  <si>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</si>
  <si>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</si>
  <si>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</si>
  <si>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</si>
  <si>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</si>
  <si>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</si>
  <si>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</si>
  <si>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</si>
  <si>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</si>
  <si>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</si>
  <si>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</si>
  <si>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</si>
  <si>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</si>
  <si>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</si>
  <si>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</si>
  <si>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</si>
  <si>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</si>
  <si>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</si>
  <si>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</si>
  <si>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</si>
  <si>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</si>
  <si>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</si>
  <si>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</si>
  <si>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</si>
  <si>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</si>
  <si>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</si>
  <si>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</si>
  <si>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</si>
  <si>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</si>
  <si>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</si>
  <si>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</si>
  <si>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</si>
  <si>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</si>
  <si>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</si>
  <si>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</si>
  <si>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</si>
  <si>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</si>
  <si>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</si>
  <si>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</si>
  <si>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</si>
  <si>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</si>
  <si>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</si>
  <si>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</si>
  <si>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</si>
  <si>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</si>
  <si>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</si>
  <si>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</si>
  <si>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</si>
  <si>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</si>
  <si>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</si>
  <si>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</si>
  <si>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</si>
  <si>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</si>
  <si>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</si>
  <si>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</si>
  <si>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</si>
  <si>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</si>
  <si>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</si>
  <si>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</si>
  <si>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</si>
  <si>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</si>
  <si>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</si>
  <si>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</si>
  <si>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</si>
  <si>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</si>
  <si>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</si>
  <si>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</si>
  <si>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</si>
  <si>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</si>
  <si>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</si>
  <si>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</si>
  <si>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</si>
  <si>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</si>
  <si>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</si>
  <si>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</si>
  <si>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</si>
  <si>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</si>
  <si>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</si>
  <si>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</si>
  <si>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</si>
  <si>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</si>
  <si>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</si>
  <si>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</si>
  <si>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</si>
  <si>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</si>
  <si>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</si>
  <si>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</si>
  <si>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</si>
  <si>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</si>
  <si>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</si>
  <si>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</si>
  <si>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</si>
  <si>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</si>
  <si>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</si>
  <si>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</si>
  <si>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</si>
  <si>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</si>
  <si>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</si>
  <si>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</si>
  <si>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</si>
  <si>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</si>
  <si>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</si>
  <si>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</si>
  <si>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</si>
  <si>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</si>
  <si>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</si>
  <si>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</si>
  <si>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</si>
  <si>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</si>
  <si>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</si>
  <si>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</si>
  <si>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</si>
  <si>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</si>
  <si>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</si>
  <si>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</si>
  <si>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</si>
  <si>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</si>
  <si>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</si>
  <si>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</si>
  <si>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</si>
  <si>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</si>
  <si>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</si>
  <si>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</si>
  <si>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</si>
  <si>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</si>
  <si>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</si>
  <si>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</si>
  <si>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</si>
  <si>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</si>
  <si>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</si>
  <si>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</si>
  <si>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</si>
  <si>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</si>
  <si>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</si>
  <si>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</si>
  <si>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</si>
  <si>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</si>
  <si>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</si>
  <si>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</si>
  <si>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</si>
  <si>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</si>
  <si>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</si>
  <si>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</si>
  <si>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</si>
  <si>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</si>
  <si>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</si>
  <si>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</si>
  <si>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</si>
  <si>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</si>
  <si>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</si>
  <si>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</si>
  <si>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</si>
  <si>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</si>
  <si>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</si>
  <si>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</si>
  <si>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</si>
  <si>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</si>
  <si>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</si>
  <si>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</si>
  <si>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</si>
  <si>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</si>
  <si>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</si>
  <si>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</si>
  <si>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</si>
  <si>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</si>
  <si>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</si>
  <si>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</si>
  <si>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</si>
  <si>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</si>
  <si>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</si>
  <si>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</si>
  <si>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</si>
  <si>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</si>
  <si>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</si>
  <si>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</si>
  <si>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</si>
  <si>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</si>
  <si>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</si>
  <si>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</si>
  <si>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</si>
  <si>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</si>
  <si>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</si>
  <si>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</si>
  <si>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</si>
  <si>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</si>
  <si>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</si>
  <si>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</si>
  <si>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</si>
  <si>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</si>
  <si>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</si>
  <si>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</si>
  <si>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</si>
  <si>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</si>
  <si>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</si>
  <si>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</si>
  <si>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</si>
  <si>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</si>
  <si>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</si>
  <si>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</si>
  <si>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</si>
  <si>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</si>
  <si>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</si>
  <si>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</si>
  <si>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</si>
  <si>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</si>
  <si>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</si>
  <si>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</si>
  <si>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</si>
  <si>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</si>
  <si>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</si>
  <si>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</si>
  <si>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</si>
  <si>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</si>
  <si>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</si>
  <si>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</si>
  <si>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</si>
  <si>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</si>
  <si>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</si>
  <si>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</si>
  <si>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</si>
  <si>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</si>
  <si>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</si>
  <si>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</si>
  <si>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</si>
  <si>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</si>
  <si>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</si>
  <si>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</si>
  <si>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</si>
  <si>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</si>
  <si>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</si>
  <si>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</si>
  <si>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</si>
  <si>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</si>
  <si>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</si>
  <si>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</si>
  <si>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</si>
  <si>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</si>
  <si>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</si>
  <si>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</si>
  <si>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</si>
  <si>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</si>
  <si>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</si>
  <si>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</si>
  <si>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</si>
  <si>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</si>
  <si>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</si>
  <si>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</si>
  <si>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</si>
  <si>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</si>
  <si>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</si>
  <si>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</si>
  <si>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</si>
  <si>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</si>
  <si>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</si>
  <si>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</si>
  <si>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</si>
  <si>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</si>
  <si>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</si>
  <si>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</si>
  <si>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</si>
  <si>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</si>
  <si>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</si>
  <si>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</si>
  <si>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</si>
  <si>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</si>
  <si>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</si>
  <si>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</si>
  <si>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</si>
  <si>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</si>
  <si>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</si>
  <si>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</si>
  <si>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</si>
  <si>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</si>
  <si>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</si>
  <si>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</si>
  <si>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</si>
  <si>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</si>
  <si>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</si>
  <si>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</si>
  <si>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</si>
  <si>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</si>
  <si>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</si>
  <si>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</si>
  <si>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</si>
  <si>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</si>
  <si>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</si>
  <si>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</si>
  <si>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</si>
  <si>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</si>
  <si>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</si>
  <si>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</si>
  <si>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</si>
  <si>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</si>
  <si>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</si>
  <si>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</si>
  <si>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</si>
  <si>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</si>
  <si>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</si>
  <si>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</si>
  <si>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</si>
  <si>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</si>
  <si>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</si>
  <si>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</si>
  <si>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</si>
  <si>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</si>
  <si>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</si>
  <si>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</si>
  <si>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</si>
  <si>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</si>
  <si>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</si>
  <si>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</si>
  <si>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</si>
  <si>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</si>
  <si>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</si>
  <si>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</si>
  <si>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</si>
  <si>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</si>
  <si>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</si>
  <si>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</si>
  <si>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</si>
  <si>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</si>
  <si>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</si>
  <si>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</si>
  <si>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</si>
  <si>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</si>
  <si>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</si>
  <si>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</si>
  <si>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</si>
  <si>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</si>
  <si>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</si>
  <si>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</si>
  <si>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</si>
  <si>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</si>
  <si>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</si>
  <si>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</si>
  <si>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</si>
  <si>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</si>
  <si>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</si>
  <si>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</si>
  <si>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</si>
  <si>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</si>
  <si>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</si>
  <si>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</si>
  <si>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</si>
  <si>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</si>
  <si>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</si>
  <si>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</si>
  <si>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</si>
  <si>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</si>
  <si>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</si>
  <si>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</si>
  <si>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</si>
  <si>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</si>
  <si>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</si>
  <si>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</si>
  <si>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</si>
  <si>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</si>
  <si>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</si>
  <si>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</si>
  <si>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</si>
  <si>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</si>
  <si>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</si>
  <si>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</si>
  <si>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</si>
  <si>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</si>
  <si>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</si>
  <si>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</si>
  <si>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</si>
  <si>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</si>
  <si>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</si>
  <si>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</si>
  <si>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</si>
  <si>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</si>
  <si>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</si>
  <si>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</si>
  <si>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</si>
  <si>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</si>
  <si>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</si>
  <si>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</si>
  <si>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</si>
  <si>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</si>
  <si>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</si>
  <si>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</si>
  <si>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</si>
  <si>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</si>
  <si>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</si>
  <si>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</si>
  <si>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</si>
  <si>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</si>
  <si>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</si>
  <si>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</si>
  <si>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</si>
  <si>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</si>
  <si>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</si>
  <si>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</si>
  <si>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</si>
  <si>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</si>
  <si>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</si>
  <si>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</si>
  <si>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</si>
  <si>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</si>
  <si>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</si>
  <si>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</si>
  <si>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</si>
  <si>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</si>
  <si>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</si>
  <si>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</si>
  <si>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</si>
  <si>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</si>
  <si>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</si>
  <si>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</si>
  <si>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</si>
  <si>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</si>
  <si>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</si>
  <si>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</si>
  <si>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</si>
  <si>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</si>
  <si>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</si>
  <si>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</si>
  <si>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</si>
  <si>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</si>
  <si>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</si>
  <si>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</si>
  <si>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</si>
  <si>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</si>
  <si>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</si>
  <si>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</si>
  <si>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</si>
  <si>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</si>
  <si>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</si>
  <si>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</si>
  <si>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</si>
  <si>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</si>
  <si>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</si>
  <si>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</si>
  <si>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</si>
  <si>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</si>
  <si>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</si>
  <si>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</si>
  <si>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</si>
  <si>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</si>
  <si>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</si>
  <si>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</si>
  <si>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</si>
  <si>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</si>
  <si>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</si>
  <si>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</si>
  <si>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</si>
  <si>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</si>
  <si>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</si>
  <si>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</si>
  <si>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</si>
  <si>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</si>
  <si>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</si>
  <si>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</si>
  <si>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</si>
  <si>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</si>
  <si>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</si>
  <si>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</si>
  <si>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</si>
  <si>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</si>
  <si>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</si>
  <si>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</si>
  <si>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</si>
  <si>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</si>
  <si>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</si>
  <si>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</si>
  <si>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</si>
  <si>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</si>
  <si>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</si>
  <si>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</si>
  <si>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</si>
  <si>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</si>
  <si>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</si>
  <si>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</si>
  <si>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</si>
  <si>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</si>
  <si>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</si>
  <si>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</si>
  <si>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</si>
  <si>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</si>
  <si>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</si>
  <si>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</si>
  <si>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</si>
  <si>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</si>
  <si>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</si>
  <si>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</si>
  <si>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</si>
  <si>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</si>
  <si>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</si>
  <si>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</si>
  <si>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</si>
  <si>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</si>
  <si>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</si>
  <si>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</si>
  <si>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</si>
  <si>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</si>
  <si>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</si>
  <si>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</si>
  <si>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</si>
  <si>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</si>
  <si>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</si>
  <si>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</si>
  <si>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</si>
  <si>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</si>
  <si>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</si>
  <si>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</si>
  <si>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</si>
  <si>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</si>
  <si>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</si>
  <si>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</si>
  <si>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</si>
  <si>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</si>
  <si>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</si>
  <si>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</si>
  <si>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</si>
  <si>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</si>
  <si>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</si>
  <si>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</si>
  <si>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</si>
  <si>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</si>
  <si>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</si>
  <si>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</si>
  <si>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</si>
  <si>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</si>
  <si>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</si>
  <si>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</si>
  <si>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</si>
  <si>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</si>
  <si>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</si>
  <si>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</si>
  <si>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</si>
  <si>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</si>
  <si>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</si>
  <si>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</si>
  <si>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</si>
  <si>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</si>
  <si>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</si>
  <si>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</si>
  <si>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</si>
  <si>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</si>
  <si>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</si>
  <si>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</si>
  <si>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</si>
  <si>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</si>
  <si>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</si>
  <si>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</si>
  <si>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</si>
  <si>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</si>
  <si>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</si>
  <si>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</si>
  <si>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</si>
  <si>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</si>
  <si>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</si>
  <si>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</si>
  <si>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</si>
  <si>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</si>
  <si>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</si>
  <si>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</si>
  <si>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</si>
  <si>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</si>
  <si>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</si>
  <si>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</si>
  <si>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</si>
  <si>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</si>
  <si>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</si>
  <si>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</si>
  <si>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</si>
  <si>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</si>
  <si>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</si>
  <si>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</si>
  <si>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</si>
  <si>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</si>
  <si>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</si>
  <si>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</si>
  <si>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</si>
  <si>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</si>
  <si>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</si>
  <si>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</si>
  <si>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</si>
  <si>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</si>
  <si>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</si>
  <si>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</si>
  <si>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</si>
  <si>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</si>
  <si>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</si>
  <si>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</si>
  <si>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</si>
  <si>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</si>
  <si>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</si>
  <si>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</si>
  <si>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</si>
  <si>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</si>
  <si>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</si>
  <si>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</si>
  <si>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</si>
  <si>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</si>
  <si>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</si>
  <si>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</si>
  <si>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</si>
  <si>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</si>
  <si>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</si>
  <si>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</si>
  <si>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</si>
  <si>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</si>
  <si>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</si>
  <si>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</si>
  <si>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</si>
  <si>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</si>
  <si>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</si>
  <si>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</si>
  <si>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</si>
  <si>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</si>
  <si>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</si>
  <si>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</si>
  <si>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</si>
  <si>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</si>
  <si>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</si>
  <si>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</si>
  <si>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</si>
  <si>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</si>
  <si>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</si>
  <si>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</si>
  <si>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</si>
  <si>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</si>
  <si>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</si>
  <si>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</si>
  <si>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</si>
  <si>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</si>
  <si>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</si>
  <si>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</si>
  <si>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</si>
  <si>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</si>
  <si>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</si>
  <si>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</si>
  <si>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</si>
  <si>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</si>
  <si>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</si>
  <si>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</si>
  <si>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</si>
  <si>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</si>
  <si>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</si>
  <si>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</si>
  <si>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</si>
  <si>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</si>
  <si>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</si>
  <si>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</si>
  <si>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</si>
  <si>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</si>
  <si>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</si>
  <si>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</si>
  <si>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</si>
  <si>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</si>
  <si>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</si>
  <si>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</si>
  <si>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</si>
  <si>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</si>
  <si>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</si>
  <si>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</si>
  <si>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</si>
  <si>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</si>
  <si>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</si>
  <si>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</si>
  <si>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</si>
  <si>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</si>
  <si>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</si>
  <si>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</si>
  <si>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</si>
  <si>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</si>
  <si>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</si>
  <si>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</si>
  <si>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</si>
  <si>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</si>
  <si>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</si>
  <si>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</si>
  <si>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</si>
  <si>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</si>
  <si>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</si>
  <si>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</si>
  <si>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</si>
  <si>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</si>
  <si>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</si>
  <si>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</si>
  <si>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</si>
  <si>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</si>
  <si>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</si>
  <si>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</si>
  <si>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</si>
  <si>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</si>
  <si>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</si>
  <si>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</si>
  <si>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</si>
  <si>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</si>
  <si>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</si>
  <si>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</si>
  <si>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</si>
  <si>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</si>
  <si>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</si>
  <si>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</si>
  <si>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</si>
  <si>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</si>
  <si>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</si>
  <si>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</si>
  <si>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</si>
  <si>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</si>
  <si>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</si>
  <si>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</si>
  <si>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</si>
  <si>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</si>
  <si>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</si>
  <si>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</si>
  <si>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</si>
  <si>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</si>
  <si>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</si>
  <si>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</si>
  <si>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</si>
  <si>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</si>
  <si>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</si>
  <si>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</si>
  <si>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</si>
  <si>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</si>
  <si>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</si>
  <si>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</si>
  <si>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</si>
  <si>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</si>
  <si>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</si>
  <si>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</si>
  <si>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</si>
  <si>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</si>
  <si>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</si>
  <si>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</si>
  <si>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</si>
  <si>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</si>
  <si>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</si>
  <si>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</si>
  <si>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</si>
  <si>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</si>
  <si>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</si>
  <si>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</si>
  <si>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</si>
  <si>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</si>
  <si>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</si>
  <si>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</si>
  <si>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</si>
  <si>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</si>
  <si>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</si>
  <si>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</si>
  <si>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</si>
  <si>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</si>
  <si>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</si>
  <si>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</si>
  <si>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</si>
  <si>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</si>
  <si>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SVEUČILIŠTE JOSIPA JURJA STROSSMAYERA U OSIJEKU - FAKULTET TURIZMA I RURALNOG RAZVOJA U POŽEGI</t>
  </si>
  <si>
    <t>SVEUČILIŠTE JOSIPA JURJA STROSSMAYERA U OSIJEKU - FAKULTET PRIMIJENJENE MATEMATIKE I INFORMATIKE</t>
  </si>
  <si>
    <t>05619696</t>
  </si>
  <si>
    <t>05769159</t>
  </si>
  <si>
    <t>56597320763</t>
  </si>
  <si>
    <t>1907 SVEUČILIŠTE U ZAGREBU - FAKULTET POLITIČKIH ZNANOSTI</t>
  </si>
  <si>
    <t>ZAGREB, 11.12.2023.</t>
  </si>
  <si>
    <t>ANDRIJA HENJAK</t>
  </si>
  <si>
    <t>01/4242 104</t>
  </si>
  <si>
    <t>andrija.henjak@fpzg.hr</t>
  </si>
  <si>
    <t>HRVATSKA ZAKLADA ZA ZNANOST (52209)</t>
  </si>
  <si>
    <t>ADMO, DG CONNECT (EU)</t>
  </si>
  <si>
    <t>2023.</t>
  </si>
  <si>
    <t>2025.</t>
  </si>
  <si>
    <t>Sveučilište Dubrovnik</t>
  </si>
  <si>
    <t>ADMO</t>
  </si>
  <si>
    <t>ACTIVECITIZENS4EU, EACEA (EU)</t>
  </si>
  <si>
    <t>2026.</t>
  </si>
  <si>
    <t>EUROPEAN EDUCATION AND CULTURE EXECUTIVE AGENCY</t>
  </si>
  <si>
    <t>ACTIVECITIZENS4EU</t>
  </si>
  <si>
    <t>ValEUs, EACEA (EU)</t>
  </si>
  <si>
    <t>2024.</t>
  </si>
  <si>
    <t>STIFTUNG EUROPA-UNIVERSITAT VIADRINA FRANKFURT</t>
  </si>
  <si>
    <t>ValEUs</t>
  </si>
  <si>
    <t>CO3, HORIZON</t>
  </si>
  <si>
    <t>2027.</t>
  </si>
  <si>
    <t>HELSINGIN YLIOPISTO</t>
  </si>
  <si>
    <t>CO3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</si>
</sst>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n_-;\-* #,##0.00\ _k_n_-;_-* &quot;-&quot;??\ _k_n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8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22" fillId="0" borderId="0" applyFont="0" applyFill="0" applyBorder="0" applyAlignment="0" applyProtection="0"/>
    <xf numFmtId="0" fontId="23" fillId="21" borderId="0"/>
  </cellStyleXfs>
  <cellXfs count="429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3" xfId="16" applyNumberFormat="1" applyFont="1" applyBorder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1" fillId="70" borderId="27" xfId="98" quotePrefix="1" applyFill="1" applyAlignment="1">
      <alignment horizontal="left" vertical="center" indent="1"/>
    </xf>
    <xf numFmtId="167" fontId="74" fillId="0" borderId="23" xfId="130" applyNumberFormat="1" applyFont="1" applyFill="1" applyBorder="1" applyAlignment="1">
      <alignment horizontal="center" vertical="center" wrapText="1"/>
    </xf>
    <xf numFmtId="0" fontId="74" fillId="0" borderId="24" xfId="130" applyNumberFormat="1" applyFont="1" applyFill="1" applyBorder="1" applyAlignment="1">
      <alignment horizontal="center" vertical="center" wrapText="1"/>
    </xf>
    <xf numFmtId="0" fontId="74" fillId="0" borderId="24" xfId="130" applyFont="1" applyFill="1" applyBorder="1" applyAlignment="1">
      <alignment horizontal="left" vertical="center" indent="1"/>
    </xf>
    <xf numFmtId="0" fontId="74" fillId="0" borderId="24" xfId="130" applyFont="1" applyFill="1" applyBorder="1" applyAlignment="1">
      <alignment horizontal="left" vertical="center" wrapText="1" indent="1"/>
    </xf>
    <xf numFmtId="168" fontId="74" fillId="0" borderId="24" xfId="130" applyNumberFormat="1" applyFont="1" applyFill="1" applyBorder="1" applyAlignment="1">
      <alignment horizontal="center" vertical="center" wrapText="1"/>
    </xf>
    <xf numFmtId="49" fontId="74" fillId="0" borderId="25" xfId="130" applyNumberFormat="1" applyFont="1" applyFill="1" applyBorder="1" applyAlignment="1">
      <alignment horizontal="center" vertical="center"/>
    </xf>
    <xf numFmtId="0" fontId="103" fillId="0" borderId="0" xfId="130" applyFont="1" applyFill="1"/>
    <xf numFmtId="0" fontId="104" fillId="0" borderId="0" xfId="130" applyFont="1" applyFill="1"/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3" fontId="23" fillId="0" borderId="1" xfId="16" applyNumberFormat="1" applyFont="1" applyFill="1" applyProtection="1">
      <alignment horizontal="right" vertical="center"/>
      <protection locked="0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3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Fill="1" applyProtection="1">
      <alignment horizontal="right" vertical="center"/>
      <protection locked="0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6" quotePrefix="1" applyNumberFormat="1" applyFont="1" applyFill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8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Comma 2 2" xfId="146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2" xfId="147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4" zoomScale="80" zoomScaleNormal="80" workbookViewId="0">
      <selection activeCell="D25" sqref="D25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403" t="s">
        <v>4826</v>
      </c>
      <c r="D1" s="404"/>
      <c r="E1" s="404"/>
      <c r="F1" s="404"/>
      <c r="G1" s="405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406" t="s">
        <v>4827</v>
      </c>
      <c r="D2" s="407"/>
      <c r="E2" s="407"/>
      <c r="F2" s="407"/>
      <c r="G2" s="40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406" t="s">
        <v>4828</v>
      </c>
      <c r="D3" s="407"/>
      <c r="E3" s="407"/>
      <c r="F3" s="407"/>
      <c r="G3" s="408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406" t="s">
        <v>4829</v>
      </c>
      <c r="D4" s="407"/>
      <c r="E4" s="407"/>
      <c r="F4" s="407"/>
      <c r="G4" s="408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406" t="s">
        <v>4830</v>
      </c>
      <c r="D5" s="407"/>
      <c r="E5" s="407"/>
      <c r="F5" s="407"/>
      <c r="G5" s="408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99" t="s">
        <v>4049</v>
      </c>
      <c r="C7" s="399"/>
      <c r="D7" s="399"/>
      <c r="E7" s="400"/>
      <c r="F7" s="400"/>
      <c r="G7" s="400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99" t="s">
        <v>3</v>
      </c>
      <c r="C9" s="399"/>
      <c r="D9" s="399"/>
      <c r="E9" s="400"/>
      <c r="F9" s="400"/>
      <c r="G9" s="400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401" t="s">
        <v>3879</v>
      </c>
      <c r="C11" s="401"/>
      <c r="D11" s="401"/>
      <c r="E11" s="402"/>
      <c r="F11" s="402"/>
      <c r="G11" s="402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6598323.5700000003</v>
      </c>
      <c r="D14" s="61">
        <f>SUM(D15:D16)</f>
        <v>9513163</v>
      </c>
      <c r="E14" s="61">
        <f>SUM(E15:E16)</f>
        <v>6970743.4199999999</v>
      </c>
      <c r="F14" s="61">
        <f>+F15+F16</f>
        <v>4840856.91</v>
      </c>
      <c r="G14" s="61">
        <f>+G15+G16</f>
        <v>4389611.91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6597928.9900000002</v>
      </c>
      <c r="D15" s="372">
        <v>9512551</v>
      </c>
      <c r="E15" s="64">
        <f>'A.1 PRIHODI I RASHODI EK'!F11</f>
        <v>6970119</v>
      </c>
      <c r="F15" s="64">
        <f>'A.1 PRIHODI I RASHODI EK'!G11</f>
        <v>4840220</v>
      </c>
      <c r="G15" s="64">
        <f>'A.1 PRIHODI I RASHODI EK'!H11</f>
        <v>4388975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>
        <v>394.58</v>
      </c>
      <c r="D16" s="372">
        <v>612</v>
      </c>
      <c r="E16" s="64">
        <f>'A.1 PRIHODI I RASHODI EK'!F19</f>
        <v>624.41999999999996</v>
      </c>
      <c r="F16" s="64">
        <f>'A.1 PRIHODI I RASHODI EK'!G19</f>
        <v>636.91</v>
      </c>
      <c r="G16" s="64">
        <f>'A.1 PRIHODI I RASHODI EK'!H19</f>
        <v>636.91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5976435.8799999999</v>
      </c>
      <c r="D17" s="68">
        <f>SUM(D18:D19)</f>
        <v>9513163</v>
      </c>
      <c r="E17" s="68">
        <f>SUM(E18:E19)</f>
        <v>8102160</v>
      </c>
      <c r="F17" s="68">
        <f>+F18+F19</f>
        <v>5845796</v>
      </c>
      <c r="G17" s="68">
        <f>+G18+G19</f>
        <v>4576955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4816990</v>
      </c>
      <c r="D18" s="369">
        <v>4670287</v>
      </c>
      <c r="E18" s="69">
        <f>'A.1 PRIHODI I RASHODI EK'!F27</f>
        <v>5041132</v>
      </c>
      <c r="F18" s="69">
        <f>'A.1 PRIHODI I RASHODI EK'!G27</f>
        <v>4457142</v>
      </c>
      <c r="G18" s="69">
        <f>'A.1 PRIHODI I RASHODI EK'!H27</f>
        <v>4273529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1159445.8799999999</v>
      </c>
      <c r="D19" s="369">
        <v>4842876</v>
      </c>
      <c r="E19" s="69">
        <f>'A.1 PRIHODI I RASHODI EK'!F35</f>
        <v>3061028</v>
      </c>
      <c r="F19" s="69">
        <f>'A.1 PRIHODI I RASHODI EK'!G35</f>
        <v>1388654</v>
      </c>
      <c r="G19" s="69">
        <f>'A.1 PRIHODI I RASHODI EK'!H35</f>
        <v>303426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621887.69000000041</v>
      </c>
      <c r="D20" s="61">
        <f>+D14-D17</f>
        <v>0</v>
      </c>
      <c r="E20" s="61">
        <f>+E14-E17</f>
        <v>-1131416.58</v>
      </c>
      <c r="F20" s="61">
        <f>+F14-F17</f>
        <v>-1004939.0899999999</v>
      </c>
      <c r="G20" s="61">
        <f>+G14-G17</f>
        <v>-187343.08999999985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97"/>
      <c r="C21" s="397"/>
      <c r="D21" s="397"/>
      <c r="E21" s="398"/>
      <c r="F21" s="398"/>
      <c r="G21" s="398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99" t="s">
        <v>3881</v>
      </c>
      <c r="C22" s="399"/>
      <c r="D22" s="399"/>
      <c r="E22" s="400"/>
      <c r="F22" s="400"/>
      <c r="G22" s="400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/>
      <c r="D25" s="372"/>
      <c r="E25" s="64">
        <f>'B.1 RAČUN FINANC EK'!F10</f>
        <v>1131417</v>
      </c>
      <c r="F25" s="64">
        <f>'B.1 RAČUN FINANC EK'!G10</f>
        <v>1004939</v>
      </c>
      <c r="G25" s="64">
        <f>'B.1 RAČUN FINANC EK'!H10</f>
        <v>187343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/>
      <c r="D26" s="372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1131417</v>
      </c>
      <c r="F27" s="68">
        <f t="shared" ref="F27:G27" si="2">+F25-F26</f>
        <v>1004939</v>
      </c>
      <c r="G27" s="68">
        <f t="shared" si="2"/>
        <v>187343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/>
      <c r="D28" s="369"/>
      <c r="E28" s="69">
        <f>+'Unos prijenosa'!D5</f>
        <v>0</v>
      </c>
      <c r="F28" s="69">
        <f>+'Unos prijenosa'!D13</f>
        <v>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/>
      <c r="D29" s="370"/>
      <c r="E29" s="72">
        <f>+'Unos prijenosa'!D7</f>
        <v>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0</v>
      </c>
      <c r="D30" s="68">
        <f>+D27+D28+D29</f>
        <v>0</v>
      </c>
      <c r="E30" s="68">
        <f>+E27+E28+E29</f>
        <v>1131417</v>
      </c>
      <c r="F30" s="68">
        <f t="shared" ref="F30:G30" si="3">+F27+F28+F29</f>
        <v>1004939</v>
      </c>
      <c r="G30" s="68">
        <f t="shared" si="3"/>
        <v>187343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97"/>
      <c r="C31" s="397"/>
      <c r="D31" s="397"/>
      <c r="E31" s="398"/>
      <c r="F31" s="398"/>
      <c r="G31" s="398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621887.69000000041</v>
      </c>
      <c r="D32" s="77">
        <f>+D20+D30</f>
        <v>0</v>
      </c>
      <c r="E32" s="77">
        <f>+E20+E30</f>
        <v>0.41999999992549419</v>
      </c>
      <c r="F32" s="77">
        <f>+F20+F30</f>
        <v>-8.9999999850988388E-2</v>
      </c>
      <c r="G32" s="77">
        <f>+G20+G30</f>
        <v>-8.9999999850988388E-2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20" t="s">
        <v>4812</v>
      </c>
      <c r="C2" s="420"/>
      <c r="D2" s="420"/>
      <c r="E2" s="420"/>
      <c r="F2" s="420"/>
      <c r="G2" s="420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0</v>
      </c>
      <c r="D6" s="344">
        <f>D8+D11+D14</f>
        <v>0</v>
      </c>
      <c r="E6" s="344">
        <f>+E7+E10</f>
        <v>1131417</v>
      </c>
      <c r="F6" s="344">
        <f t="shared" ref="F6:G6" si="0">+F7+F10</f>
        <v>1004939</v>
      </c>
      <c r="G6" s="344">
        <f t="shared" si="0"/>
        <v>187343</v>
      </c>
      <c r="H6" s="315" t="str">
        <f>'OPĆI DIO'!$C$1</f>
        <v>1907 SVEUČILIŠTE U ZAGREBU - FAKULTET POLITIČKIH ZNANOSTI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0</v>
      </c>
      <c r="F7" s="346">
        <f t="shared" ref="F7:G7" si="2">F8+F9</f>
        <v>0</v>
      </c>
      <c r="G7" s="346">
        <f t="shared" si="2"/>
        <v>0</v>
      </c>
      <c r="H7" s="315" t="str">
        <f>'OPĆI DIO'!$C$1</f>
        <v>1907 SVEUČILIŠTE U ZAGREBU - FAKULTET POLITIČKIH ZNANOSTI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0</v>
      </c>
      <c r="F8" s="339">
        <f>SUMIF('Unos prihoda i primitaka'!$L$3:$L$501,$A8,'Unos prihoda i primitaka'!H$3:H$501)</f>
        <v>0</v>
      </c>
      <c r="G8" s="339">
        <f>SUMIF('Unos prihoda i primitaka'!$L$3:$L$501,$A8,'Unos prihoda i primitaka'!I$3:I$501)</f>
        <v>0</v>
      </c>
      <c r="H8" s="315" t="str">
        <f>'OPĆI DIO'!$C$1</f>
        <v>1907 SVEUČILIŠTE U ZAGREBU - FAKULTET POLITIČKIH ZNANOSTI</v>
      </c>
    </row>
    <row r="9" spans="1:9" s="281" customFormat="1">
      <c r="A9" s="281">
        <v>83</v>
      </c>
      <c r="B9" s="278" t="s">
        <v>4794</v>
      </c>
      <c r="C9" s="371"/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1907 SVEUČILIŠTE U ZAGREBU - FAKULTET POLITIČKIH ZNANOSTI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1131417</v>
      </c>
      <c r="F10" s="346">
        <f t="shared" ref="F10" si="4">F11</f>
        <v>1004939</v>
      </c>
      <c r="G10" s="346">
        <f t="shared" ref="G10" si="5">G11</f>
        <v>187343</v>
      </c>
      <c r="H10" s="315" t="str">
        <f>'OPĆI DIO'!$C$1</f>
        <v>1907 SVEUČILIŠTE U ZAGREBU - FAKULTET POLITIČKIH ZNANOSTI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1131417</v>
      </c>
      <c r="F11" s="339">
        <f>SUMIF('Unos prihoda i primitaka'!$L$3:$L$501,$A11,'Unos prihoda i primitaka'!H$3:H$501)</f>
        <v>1004939</v>
      </c>
      <c r="G11" s="339">
        <f>SUMIF('Unos prihoda i primitaka'!$L$3:$L$501,$A11,'Unos prihoda i primitaka'!I$3:I$501)</f>
        <v>187343</v>
      </c>
      <c r="H11" s="315" t="str">
        <f>'OPĆI DIO'!$C$1</f>
        <v>1907 SVEUČILIŠTE U ZAGREBU - FAKULTET POLITIČKIH ZNANOSTI</v>
      </c>
    </row>
    <row r="12" spans="1:9" s="98" customFormat="1">
      <c r="B12" s="356" t="s">
        <v>4814</v>
      </c>
      <c r="C12" s="357">
        <f>C13</f>
        <v>0</v>
      </c>
      <c r="D12" s="357">
        <f t="shared" ref="D12:G12" si="6">D13</f>
        <v>0</v>
      </c>
      <c r="E12" s="357">
        <f t="shared" si="6"/>
        <v>0</v>
      </c>
      <c r="F12" s="357">
        <f t="shared" si="6"/>
        <v>0</v>
      </c>
      <c r="G12" s="357">
        <f t="shared" si="6"/>
        <v>0</v>
      </c>
      <c r="H12" s="315" t="str">
        <f>'OPĆI DIO'!$C$1</f>
        <v>1907 SVEUČILIŠTE U ZAGREBU - FAKULTET POLITIČKIH ZNANOSTI</v>
      </c>
    </row>
    <row r="13" spans="1:9" s="345" customFormat="1">
      <c r="B13" s="343" t="s">
        <v>4791</v>
      </c>
      <c r="C13" s="346">
        <f>C14</f>
        <v>0</v>
      </c>
      <c r="D13" s="346">
        <f t="shared" ref="D13" si="7">D14</f>
        <v>0</v>
      </c>
      <c r="E13" s="346">
        <f t="shared" ref="E13" si="8">E14</f>
        <v>0</v>
      </c>
      <c r="F13" s="346">
        <f t="shared" ref="F13" si="9">F14</f>
        <v>0</v>
      </c>
      <c r="G13" s="346">
        <f t="shared" ref="G13" si="10">G14</f>
        <v>0</v>
      </c>
      <c r="H13" s="315" t="str">
        <f>'OPĆI DIO'!$C$1</f>
        <v>1907 SVEUČILIŠTE U ZAGREBU - FAKULTET POLITIČKIH ZNANOSTI</v>
      </c>
    </row>
    <row r="14" spans="1:9" s="281" customFormat="1">
      <c r="A14" s="281">
        <v>5</v>
      </c>
      <c r="B14" s="278" t="s">
        <v>4791</v>
      </c>
      <c r="C14" s="371"/>
      <c r="D14" s="371"/>
      <c r="E14" s="339">
        <f>SUMIF('Unos rashoda i izdataka'!$S$3:$S$501,$A14,'Unos rashoda i izdataka'!J$3:J$501)+SUMIF('Unos rashoda P4'!$U$3:$U$501,$A14,'Unos rashoda P4'!H$3:H$501)</f>
        <v>0</v>
      </c>
      <c r="F14" s="339">
        <f>SUMIF('Unos rashoda i izdataka'!$S$3:$S$501,$A14,'Unos rashoda i izdataka'!K$3:K$501)+SUMIF('Unos rashoda P4'!$U$3:$U$501,$A14,'Unos rashoda P4'!I$3:I$501)</f>
        <v>0</v>
      </c>
      <c r="G14" s="339">
        <f>SUMIF('Unos rashoda i izdataka'!$S$3:$S$501,$A14,'Unos rashoda i izdataka'!L$3:L$501)+SUMIF('Unos rashoda P4'!$U$3:$U$501,$A14,'Unos rashoda P4'!J$3:J$501)</f>
        <v>0</v>
      </c>
      <c r="H14" s="315" t="str">
        <f>'OPĆI DIO'!$C$1</f>
        <v>1907 SVEUČILIŠTE U ZAGREBU - FAKULTET POLITIČKIH ZNANOSTI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1" sqref="B1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>
      <c r="A1" s="134" t="s">
        <v>764</v>
      </c>
      <c r="B1" s="37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41" xr:uid="{00000000-0009-0000-0000-00000A000000}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82"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E159" activePane="bottomRight" state="frozen"/>
      <selection pane="topRight" activeCell="C1" sqref="C1"/>
      <selection pane="bottomLeft" activeCell="A4" sqref="A4"/>
      <selection pane="bottomRight" activeCell="F169" sqref="F169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27" t="s">
        <v>2339</v>
      </c>
      <c r="B1" s="427"/>
      <c r="C1" s="427"/>
      <c r="D1" s="427"/>
      <c r="E1" s="427"/>
      <c r="F1" s="427"/>
      <c r="G1" s="427"/>
      <c r="H1" s="427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380" customFormat="1" ht="15" customHeight="1">
      <c r="A168" s="374"/>
      <c r="B168" s="375">
        <v>52565</v>
      </c>
      <c r="C168" s="376" t="s">
        <v>4821</v>
      </c>
      <c r="D168" s="377"/>
      <c r="E168" s="377"/>
      <c r="F168" s="166" t="s">
        <v>271</v>
      </c>
      <c r="G168" s="378" t="s">
        <v>4823</v>
      </c>
      <c r="H168" s="379" t="s">
        <v>3964</v>
      </c>
      <c r="J168" s="381"/>
    </row>
    <row r="169" spans="1:10" s="380" customFormat="1" ht="15" customHeight="1">
      <c r="A169" s="374"/>
      <c r="B169" s="375">
        <v>53919</v>
      </c>
      <c r="C169" s="376" t="s">
        <v>4822</v>
      </c>
      <c r="D169" s="377"/>
      <c r="E169" s="377"/>
      <c r="F169" s="166" t="s">
        <v>271</v>
      </c>
      <c r="G169" s="378" t="s">
        <v>4824</v>
      </c>
      <c r="H169" s="379" t="s">
        <v>4825</v>
      </c>
      <c r="J169" s="381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28" t="s">
        <v>3877</v>
      </c>
      <c r="B617" s="428"/>
      <c r="C617" s="428"/>
      <c r="D617" s="428"/>
      <c r="E617" s="428"/>
      <c r="F617" s="428"/>
      <c r="G617" s="428"/>
      <c r="H617" s="428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54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selection activeCell="J23" sqref="J23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409" t="s">
        <v>4040</v>
      </c>
      <c r="B1" s="409"/>
      <c r="C1" s="409"/>
      <c r="D1" s="409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384">
        <v>3189935</v>
      </c>
      <c r="H3" s="384">
        <v>3201009</v>
      </c>
      <c r="I3" s="384">
        <v>3202997</v>
      </c>
      <c r="J3" s="382"/>
      <c r="K3" t="str">
        <f>IF(E3="","",'OPĆI DIO'!$C$1)</f>
        <v>1907 SVEUČILIŠTE U ZAGREBU - FAKULTET POLITIČKIH ZNANOSTI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384">
        <v>439014</v>
      </c>
      <c r="H4" s="384">
        <v>439014</v>
      </c>
      <c r="I4" s="384">
        <v>439014</v>
      </c>
      <c r="J4" s="382"/>
      <c r="K4" s="246" t="str">
        <f>IF(E4="","",'OPĆI DIO'!$C$1)</f>
        <v>1907 SVEUČILIŠTE U ZAGREBU - FAKULTET POLITIČKIH ZNANOSTI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43</v>
      </c>
      <c r="D5" s="38" t="str">
        <f t="shared" si="4"/>
        <v>Ostali prihodi za posebne namjene</v>
      </c>
      <c r="E5" s="322">
        <v>65264</v>
      </c>
      <c r="F5" s="86" t="str">
        <f t="shared" si="5"/>
        <v>Sufinanciranje cijene usluge, participacije i slično</v>
      </c>
      <c r="G5" s="384">
        <v>301727</v>
      </c>
      <c r="H5" s="384">
        <v>301727</v>
      </c>
      <c r="I5" s="384">
        <v>301727</v>
      </c>
      <c r="J5" s="382"/>
      <c r="K5" s="246" t="str">
        <f>IF(E5="","",'OPĆI DIO'!$C$1)</f>
        <v>1907 SVEUČILIŠTE U ZAGREBU - FAKULTET POLITIČKIH ZNANOSTI</v>
      </c>
      <c r="L5" s="40" t="str">
        <f t="shared" si="6"/>
        <v>65</v>
      </c>
      <c r="M5" s="40" t="str">
        <f t="shared" si="7"/>
        <v>652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6614</v>
      </c>
      <c r="F6" s="86" t="str">
        <f t="shared" si="5"/>
        <v>Prihodi od prodanih proizvoda i robe</v>
      </c>
      <c r="G6" s="384">
        <v>2156</v>
      </c>
      <c r="H6" s="384">
        <v>2199</v>
      </c>
      <c r="I6" s="384">
        <v>2199</v>
      </c>
      <c r="J6" s="382"/>
      <c r="K6" s="246" t="str">
        <f>IF(E6="","",'OPĆI DIO'!$C$1)</f>
        <v>1907 SVEUČILIŠTE U ZAGREBU - FAKULTET POLITIČKIH ZNANOSTI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6615</v>
      </c>
      <c r="F7" s="86" t="str">
        <f t="shared" si="5"/>
        <v>Prihodi od pruženih usluga</v>
      </c>
      <c r="G7" s="384">
        <v>152718</v>
      </c>
      <c r="H7" s="384">
        <v>179675</v>
      </c>
      <c r="I7" s="384">
        <v>179675</v>
      </c>
      <c r="J7" s="382"/>
      <c r="K7" s="246" t="str">
        <f>IF(E7="","",'OPĆI DIO'!$C$1)</f>
        <v>1907 SVEUČILIŠTE U ZAGREBU - FAKULTET POLITIČKIH ZNANOSTI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71</v>
      </c>
      <c r="D8" s="38" t="str">
        <f t="shared" si="4"/>
        <v>Prihodi od prodaje ili zamjene nefinancijske imovine i naknade s naslova osiguranja</v>
      </c>
      <c r="E8" s="322">
        <v>721290071</v>
      </c>
      <c r="F8" s="86" t="str">
        <f t="shared" si="5"/>
        <v>Ostali poslovni građevinski objekti izvor 71</v>
      </c>
      <c r="G8" s="384">
        <v>624.41999999999996</v>
      </c>
      <c r="H8" s="384">
        <v>636.91</v>
      </c>
      <c r="I8" s="384">
        <v>636.91</v>
      </c>
      <c r="J8" s="382"/>
      <c r="K8" s="246" t="str">
        <f>IF(E8="","",'OPĆI DIO'!$C$1)</f>
        <v>1907 SVEUČILIŠTE U ZAGREBU - FAKULTET POLITIČKIH ZNANOSTI</v>
      </c>
      <c r="L8" s="40" t="str">
        <f t="shared" si="6"/>
        <v>72</v>
      </c>
      <c r="M8" s="40" t="str">
        <f t="shared" si="7"/>
        <v>721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6391</v>
      </c>
      <c r="F9" s="86" t="str">
        <f t="shared" si="5"/>
        <v>Tekući prijenosi između proračunskih korisnika istog proračuna</v>
      </c>
      <c r="G9" s="384">
        <v>17594</v>
      </c>
      <c r="H9" s="384">
        <v>1000</v>
      </c>
      <c r="I9" s="385">
        <v>1000</v>
      </c>
      <c r="J9" s="382" t="s">
        <v>4831</v>
      </c>
      <c r="K9" s="246" t="str">
        <f>IF(E9="","",'OPĆI DIO'!$C$1)</f>
        <v>1907 SVEUČILIŠTE U ZAGREBU - FAKULTET POLITIČKIH ZNANOSTI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6391</v>
      </c>
      <c r="F10" s="86" t="str">
        <f t="shared" si="5"/>
        <v>Tekući prijenosi između proračunskih korisnika istog proračuna</v>
      </c>
      <c r="G10" s="384">
        <v>2023</v>
      </c>
      <c r="H10" s="384">
        <v>0</v>
      </c>
      <c r="I10" s="385">
        <v>0</v>
      </c>
      <c r="J10" s="382" t="s">
        <v>4831</v>
      </c>
      <c r="K10" s="246" t="str">
        <f>IF(E10="","",'OPĆI DIO'!$C$1)</f>
        <v>1907 SVEUČILIŠTE U ZAGREBU - FAKULTET POLITIČKIH ZNANOSTI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6391</v>
      </c>
      <c r="F11" s="86" t="str">
        <f t="shared" si="5"/>
        <v>Tekući prijenosi između proračunskih korisnika istog proračuna</v>
      </c>
      <c r="G11" s="384">
        <v>30000</v>
      </c>
      <c r="H11" s="384">
        <v>5478</v>
      </c>
      <c r="I11" s="385">
        <v>5478</v>
      </c>
      <c r="J11" s="382" t="s">
        <v>4831</v>
      </c>
      <c r="K11" s="246" t="str">
        <f>IF(E11="","",'OPĆI DIO'!$C$1)</f>
        <v>1907 SVEUČILIŠTE U ZAGREBU - FAKULTET POLITIČKIH ZNANOSTI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11</v>
      </c>
      <c r="D12" s="38" t="str">
        <f t="shared" si="4"/>
        <v>Opći prihodi i primici</v>
      </c>
      <c r="E12" s="324" t="s">
        <v>642</v>
      </c>
      <c r="F12" s="86" t="str">
        <f t="shared" si="5"/>
        <v>Prihodi iz nadležnog proračuna za financiranje redovne djelatnosti proračunskih korisnika</v>
      </c>
      <c r="G12" s="384">
        <v>79650</v>
      </c>
      <c r="H12" s="384">
        <v>79650</v>
      </c>
      <c r="I12" s="385">
        <v>79650</v>
      </c>
      <c r="J12" s="382"/>
      <c r="K12" s="246" t="str">
        <f>IF(E12="","",'OPĆI DIO'!$C$1)</f>
        <v>1907 SVEUČILIŠTE U ZAGREBU - FAKULTET POLITIČKIH ZNANOSTI</v>
      </c>
      <c r="L12" s="40" t="str">
        <f t="shared" si="6"/>
        <v>67</v>
      </c>
      <c r="M12" s="40" t="str">
        <f t="shared" si="7"/>
        <v>671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61</v>
      </c>
      <c r="D13" s="38" t="str">
        <f t="shared" si="4"/>
        <v xml:space="preserve">Donacije </v>
      </c>
      <c r="E13" s="324">
        <v>663120000</v>
      </c>
      <c r="F13" s="86" t="str">
        <f t="shared" si="5"/>
        <v>Tekuće donacije od neprofitnih organizacija</v>
      </c>
      <c r="G13" s="384">
        <v>0</v>
      </c>
      <c r="H13" s="384">
        <v>0</v>
      </c>
      <c r="I13" s="385">
        <v>0</v>
      </c>
      <c r="J13" s="382"/>
      <c r="K13" s="246" t="str">
        <f>IF(E13="","",'OPĆI DIO'!$C$1)</f>
        <v>1907 SVEUČILIŠTE U ZAGREBU - FAKULTET POLITIČKIH ZNANOSTI</v>
      </c>
      <c r="L13" s="40" t="str">
        <f t="shared" si="6"/>
        <v>66</v>
      </c>
      <c r="M13" s="40" t="str">
        <f t="shared" si="7"/>
        <v>663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51</v>
      </c>
      <c r="D14" s="38" t="str">
        <f t="shared" si="4"/>
        <v xml:space="preserve">Pomoći EU </v>
      </c>
      <c r="E14" s="322">
        <v>632311700</v>
      </c>
      <c r="F14" s="86" t="str">
        <f t="shared" si="5"/>
        <v>Tekuće pomoći od institucija i tijela EU - ostalo</v>
      </c>
      <c r="G14" s="384">
        <v>268639</v>
      </c>
      <c r="H14" s="384">
        <v>148428</v>
      </c>
      <c r="I14" s="385">
        <v>80827</v>
      </c>
      <c r="J14" s="382"/>
      <c r="K14" s="246" t="str">
        <f>IF(E14="","",'OPĆI DIO'!$C$1)</f>
        <v>1907 SVEUČILIŠTE U ZAGREBU - FAKULTET POLITIČKIH ZNANOSTI</v>
      </c>
      <c r="L14" s="40" t="str">
        <f t="shared" si="6"/>
        <v>63</v>
      </c>
      <c r="M14" s="40" t="str">
        <f t="shared" si="7"/>
        <v>632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576</v>
      </c>
      <c r="D15" s="38" t="str">
        <f t="shared" si="4"/>
        <v>Fond solidarnosti EU</v>
      </c>
      <c r="E15" s="322">
        <v>632415761</v>
      </c>
      <c r="F15" s="86" t="str">
        <f t="shared" si="5"/>
        <v>Kapitalne pomoći od institucija i tijela EU - Fond solidarnosti EU - potres ožujak 2020.</v>
      </c>
      <c r="G15" s="384">
        <v>0</v>
      </c>
      <c r="H15" s="384">
        <v>0</v>
      </c>
      <c r="I15" s="385">
        <v>0</v>
      </c>
      <c r="J15" s="382"/>
      <c r="K15" s="246" t="str">
        <f>IF(E15="","",'OPĆI DIO'!$C$1)</f>
        <v>1907 SVEUČILIŠTE U ZAGREBU - FAKULTET POLITIČKIH ZNANOSTI</v>
      </c>
      <c r="L15" s="40" t="str">
        <f t="shared" si="6"/>
        <v>63</v>
      </c>
      <c r="M15" s="40" t="str">
        <f t="shared" si="7"/>
        <v>632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11</v>
      </c>
      <c r="D16" s="38" t="str">
        <f t="shared" si="4"/>
        <v>Opći prihodi i primici</v>
      </c>
      <c r="E16" s="394" t="s">
        <v>642</v>
      </c>
      <c r="F16" s="86" t="str">
        <f t="shared" si="5"/>
        <v>Prihodi iz nadležnog proračuna za financiranje redovne djelatnosti proračunskih korisnika</v>
      </c>
      <c r="G16" s="385">
        <v>385632</v>
      </c>
      <c r="H16" s="385">
        <v>482040</v>
      </c>
      <c r="I16" s="385">
        <v>96408</v>
      </c>
      <c r="J16" s="382"/>
      <c r="K16" s="246" t="str">
        <f>IF(E16="","",'OPĆI DIO'!$C$1)</f>
        <v>1907 SVEUČILIŠTE U ZAGREBU - FAKULTET POLITIČKIH ZNANOSTI</v>
      </c>
      <c r="L16" s="40" t="str">
        <f t="shared" si="6"/>
        <v>67</v>
      </c>
      <c r="M16" s="40" t="str">
        <f t="shared" si="7"/>
        <v>671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81</v>
      </c>
      <c r="D17" s="38" t="str">
        <f t="shared" si="4"/>
        <v xml:space="preserve">Namjenski primici od zaduživanja </v>
      </c>
      <c r="E17" s="382">
        <v>842220081</v>
      </c>
      <c r="F17" s="86" t="str">
        <f t="shared" si="5"/>
        <v>Primljeni krediti od kreditnih institucija u javnom sektoru - dugoročni - namjenski</v>
      </c>
      <c r="G17" s="384">
        <v>1131417</v>
      </c>
      <c r="H17" s="384">
        <v>1004939</v>
      </c>
      <c r="I17" s="385">
        <v>187343</v>
      </c>
      <c r="J17" s="382"/>
      <c r="K17" s="246" t="str">
        <f>IF(E17="","",'OPĆI DIO'!$C$1)</f>
        <v>1907 SVEUČILIŠTE U ZAGREBU - FAKULTET POLITIČKIH ZNANOSTI</v>
      </c>
      <c r="L17" s="40" t="str">
        <f t="shared" si="6"/>
        <v>84</v>
      </c>
      <c r="M17" s="40" t="str">
        <f t="shared" si="7"/>
        <v>842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581</v>
      </c>
      <c r="D18" s="38" t="str">
        <f t="shared" si="4"/>
        <v>Mehanizam za oporavak i otpornost</v>
      </c>
      <c r="E18" s="394">
        <v>632310581</v>
      </c>
      <c r="F18" s="86" t="str">
        <f t="shared" si="5"/>
        <v>Tek.pom.od instit. tijela EU - Mehanizam za oporavak i otpornost</v>
      </c>
      <c r="G18" s="392">
        <v>2101031</v>
      </c>
      <c r="H18" s="224">
        <v>0</v>
      </c>
      <c r="I18" s="224">
        <v>0</v>
      </c>
      <c r="J18" s="49"/>
      <c r="K18" s="246" t="str">
        <f>IF(E18="","",'OPĆI DIO'!$C$1)</f>
        <v>1907 SVEUČILIŠTE U ZAGREBU - FAKULTET POLITIČKIH ZNANOSTI</v>
      </c>
      <c r="L18" s="40" t="str">
        <f t="shared" si="6"/>
        <v>63</v>
      </c>
      <c r="M18" s="40" t="str">
        <f t="shared" si="7"/>
        <v>632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18:J501">
    <cfRule type="expression" dxfId="2" priority="3">
      <formula>IF(OR(E18=6391,E18=6392,E18=6393,E18=6394),1,0)</formula>
    </cfRule>
  </conditionalFormatting>
  <conditionalFormatting sqref="J3:J17">
    <cfRule type="expression" dxfId="1" priority="1">
      <formula>IF(OR(E3=6391,E3=6392,E3=6393,E3=6394),1,0)</formula>
    </cfRule>
  </conditionalFormatting>
  <dataValidations count="3"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  <dataValidation type="whole" allowBlank="1" showInputMessage="1" showErrorMessage="1" errorTitle="GREŠKA" error="U ovo polje je dozvoljen unos samo brojčanih vrijednosti (bez decimala!)" sqref="G3:I15 G17:I501" xr:uid="{00000000-0002-0000-01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B1" zoomScale="90" zoomScaleNormal="90" workbookViewId="0">
      <pane ySplit="2" topLeftCell="A3" activePane="bottomLeft" state="frozen"/>
      <selection pane="bottomLeft" activeCell="M3" sqref="M3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410" t="s">
        <v>4041</v>
      </c>
      <c r="B1" s="410"/>
      <c r="C1" s="410"/>
      <c r="D1" s="410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383">
        <v>52</v>
      </c>
      <c r="D3" s="45" t="str">
        <f>IFERROR(VLOOKUP(C3,$T$6:$U$24,2,FALSE),"")</f>
        <v>Ostale pomoći</v>
      </c>
      <c r="E3" s="383">
        <v>3121</v>
      </c>
      <c r="F3" s="45" t="str">
        <f t="shared" ref="F3" si="0">IFERROR(VLOOKUP(E3,$W$5:$Y$129,2,FALSE),"")</f>
        <v>Ostali rashodi za zaposlene</v>
      </c>
      <c r="G3" s="387" t="s">
        <v>144</v>
      </c>
      <c r="H3" s="45" t="str">
        <f>IFERROR(VLOOKUP(G3,$AC$6:$AD$344,2,FALSE),"")</f>
        <v>REDOVNA DJELATNOST SVEUČILIŠTA U ZAGREBU (IZ EVIDENCIJSKIH PRIHODA)</v>
      </c>
      <c r="I3" s="45" t="str">
        <f>IFERROR(VLOOKUP(G3,$AC$6:$AG$344,3,FALSE),"")</f>
        <v>0942</v>
      </c>
      <c r="J3" s="389">
        <v>3415</v>
      </c>
      <c r="K3" s="389">
        <v>2865</v>
      </c>
      <c r="L3" s="389">
        <v>2865</v>
      </c>
      <c r="M3" s="49"/>
      <c r="N3" s="246" t="str">
        <f>IF(C3="","",'OPĆI DIO'!$C$1)</f>
        <v>1907 SVEUČILIŠTE U ZAGREBU - FAKULTET POLITIČKIH ZNANOSTI</v>
      </c>
      <c r="O3" s="40" t="str">
        <f>LEFT(E3,3)</f>
        <v>312</v>
      </c>
      <c r="P3" s="40" t="str">
        <f>LEFT(E3,2)</f>
        <v>31</v>
      </c>
      <c r="Q3" s="40" t="str">
        <f>LEFT(C3,3)</f>
        <v>52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383">
        <v>52</v>
      </c>
      <c r="D4" s="45" t="str">
        <f t="shared" ref="D4:D66" si="1">IFERROR(VLOOKUP(C4,$T$6:$U$24,2,FALSE),"")</f>
        <v>Ostale pomoći</v>
      </c>
      <c r="E4" s="383">
        <v>3132</v>
      </c>
      <c r="F4" s="45" t="str">
        <f t="shared" ref="F4:F67" si="2">IFERROR(VLOOKUP(E4,$W$5:$Y$129,2,FALSE),"")</f>
        <v>Doprinosi za obvezno zdravstveno osiguranje</v>
      </c>
      <c r="G4" s="387" t="s">
        <v>144</v>
      </c>
      <c r="H4" s="45" t="str">
        <f t="shared" ref="H4:H67" si="3">IFERROR(VLOOKUP(G4,$AC$6:$AD$344,2,FALSE),"")</f>
        <v>REDOVNA DJELATNOST SVEUČILIŠTA U ZAGREBU (IZ EVIDENCIJSKIH PRIHODA)</v>
      </c>
      <c r="I4" s="45" t="str">
        <f t="shared" ref="I4:I67" si="4">IFERROR(VLOOKUP(G4,$AC$6:$AG$344,3,FALSE),"")</f>
        <v>0942</v>
      </c>
      <c r="J4" s="389">
        <v>6220</v>
      </c>
      <c r="K4" s="389">
        <v>3113</v>
      </c>
      <c r="L4" s="389">
        <v>3113</v>
      </c>
      <c r="M4" s="49"/>
      <c r="N4" s="246" t="str">
        <f>IF(C4="","",'OPĆI DIO'!$C$1)</f>
        <v>1907 SVEUČILIŠTE U ZAGREBU - FAKULTET POLITIČKIH ZNANOSTI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52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383">
        <v>52</v>
      </c>
      <c r="D5" s="45" t="str">
        <f t="shared" si="1"/>
        <v>Ostale pomoći</v>
      </c>
      <c r="E5" s="383">
        <v>3212</v>
      </c>
      <c r="F5" s="45" t="str">
        <f t="shared" si="2"/>
        <v>Naknade za prijevoz, za rad na terenu i odvojeni život</v>
      </c>
      <c r="G5" s="387" t="s">
        <v>144</v>
      </c>
      <c r="H5" s="45" t="str">
        <f t="shared" si="3"/>
        <v>REDOVNA DJELATNOST SVEUČILIŠTA U ZAGREBU (IZ EVIDENCIJSKIH PRIHODA)</v>
      </c>
      <c r="I5" s="45" t="str">
        <f t="shared" si="4"/>
        <v>0942</v>
      </c>
      <c r="J5" s="389">
        <v>920</v>
      </c>
      <c r="K5" s="389">
        <v>500</v>
      </c>
      <c r="L5" s="389">
        <v>500</v>
      </c>
      <c r="M5" s="49"/>
      <c r="N5" s="246" t="str">
        <f>IF(C5="","",'OPĆI DIO'!$C$1)</f>
        <v>1907 SVEUČILIŠTE U ZAGREBU - FAKULTET POLITIČKIH ZNANOSTI</v>
      </c>
      <c r="O5" s="40" t="str">
        <f t="shared" si="5"/>
        <v>321</v>
      </c>
      <c r="P5" s="40" t="str">
        <f t="shared" si="6"/>
        <v>32</v>
      </c>
      <c r="Q5" s="40" t="str">
        <f t="shared" si="7"/>
        <v>52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383">
        <v>52</v>
      </c>
      <c r="D6" s="45" t="str">
        <f t="shared" si="1"/>
        <v>Ostale pomoći</v>
      </c>
      <c r="E6" s="383">
        <v>3211</v>
      </c>
      <c r="F6" s="45" t="str">
        <f t="shared" si="2"/>
        <v>Službena putovanja</v>
      </c>
      <c r="G6" s="387" t="s">
        <v>144</v>
      </c>
      <c r="H6" s="45" t="str">
        <f t="shared" si="3"/>
        <v>REDOVNA DJELATNOST SVEUČILIŠTA U ZAGREBU (IZ EVIDENCIJSKIH PRIHODA)</v>
      </c>
      <c r="I6" s="45" t="str">
        <f t="shared" si="4"/>
        <v>0942</v>
      </c>
      <c r="J6" s="389">
        <v>22000</v>
      </c>
      <c r="K6" s="389">
        <v>0</v>
      </c>
      <c r="L6" s="389">
        <v>0</v>
      </c>
      <c r="M6" s="49"/>
      <c r="N6" s="246" t="str">
        <f>IF(C6="","",'OPĆI DIO'!$C$1)</f>
        <v>1907 SVEUČILIŠTE U ZAGREBU - FAKULTET POLITIČKIH ZNANOSTI</v>
      </c>
      <c r="O6" s="40" t="str">
        <f t="shared" si="5"/>
        <v>321</v>
      </c>
      <c r="P6" s="40" t="str">
        <f t="shared" si="6"/>
        <v>32</v>
      </c>
      <c r="Q6" s="40" t="str">
        <f t="shared" si="7"/>
        <v>52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383">
        <v>52</v>
      </c>
      <c r="D7" s="45" t="str">
        <f t="shared" si="1"/>
        <v>Ostale pomoći</v>
      </c>
      <c r="E7" s="383">
        <v>3213</v>
      </c>
      <c r="F7" s="45" t="str">
        <f t="shared" si="2"/>
        <v>Stručno usavršavanje zaposlenika</v>
      </c>
      <c r="G7" s="387" t="s">
        <v>144</v>
      </c>
      <c r="H7" s="45" t="str">
        <f t="shared" si="3"/>
        <v>REDOVNA DJELATNOST SVEUČILIŠTA U ZAGREBU (IZ EVIDENCIJSKIH PRIHODA)</v>
      </c>
      <c r="I7" s="45" t="str">
        <f t="shared" si="4"/>
        <v>0942</v>
      </c>
      <c r="J7" s="389">
        <v>900</v>
      </c>
      <c r="K7" s="389">
        <v>0</v>
      </c>
      <c r="L7" s="389">
        <v>0</v>
      </c>
      <c r="M7" s="49"/>
      <c r="N7" s="246" t="str">
        <f>IF(C7="","",'OPĆI DIO'!$C$1)</f>
        <v>1907 SVEUČILIŠTE U ZAGREBU - FAKULTET POLITIČKIH ZNANOSTI</v>
      </c>
      <c r="O7" s="40" t="str">
        <f t="shared" si="5"/>
        <v>321</v>
      </c>
      <c r="P7" s="40" t="str">
        <f t="shared" si="6"/>
        <v>32</v>
      </c>
      <c r="Q7" s="40" t="str">
        <f t="shared" si="7"/>
        <v>52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383">
        <v>52</v>
      </c>
      <c r="D8" s="45" t="str">
        <f t="shared" si="1"/>
        <v>Ostale pomoći</v>
      </c>
      <c r="E8" s="383">
        <v>3221</v>
      </c>
      <c r="F8" s="45" t="str">
        <f t="shared" si="2"/>
        <v>Uredski materijal i ostali materijalni rashodi</v>
      </c>
      <c r="G8" s="387" t="s">
        <v>144</v>
      </c>
      <c r="H8" s="45" t="str">
        <f t="shared" si="3"/>
        <v>REDOVNA DJELATNOST SVEUČILIŠTA U ZAGREBU (IZ EVIDENCIJSKIH PRIHODA)</v>
      </c>
      <c r="I8" s="45" t="str">
        <f t="shared" si="4"/>
        <v>0942</v>
      </c>
      <c r="J8" s="389">
        <v>500</v>
      </c>
      <c r="K8" s="389">
        <v>0</v>
      </c>
      <c r="L8" s="389">
        <v>0</v>
      </c>
      <c r="M8" s="49"/>
      <c r="N8" s="246" t="str">
        <f>IF(C8="","",'OPĆI DIO'!$C$1)</f>
        <v>1907 SVEUČILIŠTE U ZAGREBU - FAKULTET POLITIČKIH ZNANOSTI</v>
      </c>
      <c r="O8" s="40" t="str">
        <f t="shared" si="5"/>
        <v>322</v>
      </c>
      <c r="P8" s="40" t="str">
        <f t="shared" si="6"/>
        <v>32</v>
      </c>
      <c r="Q8" s="40" t="str">
        <f t="shared" si="7"/>
        <v>52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383">
        <v>52</v>
      </c>
      <c r="D9" s="45" t="str">
        <f t="shared" si="1"/>
        <v>Ostale pomoći</v>
      </c>
      <c r="E9" s="383">
        <v>4221</v>
      </c>
      <c r="F9" s="45" t="str">
        <f t="shared" si="2"/>
        <v>Uredska oprema i namještaj</v>
      </c>
      <c r="G9" s="387" t="s">
        <v>144</v>
      </c>
      <c r="H9" s="45" t="str">
        <f t="shared" si="3"/>
        <v>REDOVNA DJELATNOST SVEUČILIŠTA U ZAGREBU (IZ EVIDENCIJSKIH PRIHODA)</v>
      </c>
      <c r="I9" s="45" t="str">
        <f t="shared" si="4"/>
        <v>0942</v>
      </c>
      <c r="J9" s="389">
        <v>1200</v>
      </c>
      <c r="K9" s="389">
        <v>0</v>
      </c>
      <c r="L9" s="389">
        <v>0</v>
      </c>
      <c r="M9" s="49"/>
      <c r="N9" s="246" t="str">
        <f>IF(C9="","",'OPĆI DIO'!$C$1)</f>
        <v>1907 SVEUČILIŠTE U ZAGREBU - FAKULTET POLITIČKIH ZNANOSTI</v>
      </c>
      <c r="O9" s="40" t="str">
        <f t="shared" si="5"/>
        <v>422</v>
      </c>
      <c r="P9" s="40" t="str">
        <f t="shared" si="6"/>
        <v>42</v>
      </c>
      <c r="Q9" s="40" t="str">
        <f t="shared" si="7"/>
        <v>52</v>
      </c>
      <c r="R9" s="40" t="str">
        <f t="shared" si="8"/>
        <v>94</v>
      </c>
      <c r="S9" s="40" t="str">
        <f t="shared" si="9"/>
        <v>4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383">
        <v>52</v>
      </c>
      <c r="D10" s="45" t="str">
        <f t="shared" si="1"/>
        <v>Ostale pomoći</v>
      </c>
      <c r="E10" s="383">
        <v>3237</v>
      </c>
      <c r="F10" s="45" t="str">
        <f t="shared" si="2"/>
        <v>Intelektualne i osobne usluge</v>
      </c>
      <c r="G10" s="387" t="s">
        <v>144</v>
      </c>
      <c r="H10" s="45" t="str">
        <f t="shared" si="3"/>
        <v>REDOVNA DJELATNOST SVEUČILIŠTA U ZAGREBU (IZ EVIDENCIJSKIH PRIHODA)</v>
      </c>
      <c r="I10" s="45" t="str">
        <f t="shared" si="4"/>
        <v>0942</v>
      </c>
      <c r="J10" s="389">
        <v>12162</v>
      </c>
      <c r="K10" s="389">
        <v>0</v>
      </c>
      <c r="L10" s="389">
        <v>0</v>
      </c>
      <c r="M10" s="49"/>
      <c r="N10" s="246" t="str">
        <f>IF(C10="","",'OPĆI DIO'!$C$1)</f>
        <v>1907 SVEUČILIŠTE U ZAGREBU - FAKULTET POLITIČKIH ZNANOSTI</v>
      </c>
      <c r="O10" s="40" t="str">
        <f t="shared" si="5"/>
        <v>323</v>
      </c>
      <c r="P10" s="40" t="str">
        <f t="shared" si="6"/>
        <v>32</v>
      </c>
      <c r="Q10" s="40" t="str">
        <f t="shared" si="7"/>
        <v>52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383">
        <v>52</v>
      </c>
      <c r="D11" s="45" t="str">
        <f t="shared" si="1"/>
        <v>Ostale pomoći</v>
      </c>
      <c r="E11" s="383">
        <v>3294</v>
      </c>
      <c r="F11" s="45" t="str">
        <f t="shared" si="2"/>
        <v>Članarine i norme</v>
      </c>
      <c r="G11" s="387" t="s">
        <v>144</v>
      </c>
      <c r="H11" s="45" t="str">
        <f t="shared" si="3"/>
        <v>REDOVNA DJELATNOST SVEUČILIŠTA U ZAGREBU (IZ EVIDENCIJSKIH PRIHODA)</v>
      </c>
      <c r="I11" s="45" t="str">
        <f t="shared" si="4"/>
        <v>0942</v>
      </c>
      <c r="J11" s="389">
        <v>500</v>
      </c>
      <c r="K11" s="389">
        <v>0</v>
      </c>
      <c r="L11" s="389">
        <v>0</v>
      </c>
      <c r="M11" s="49"/>
      <c r="N11" s="246" t="str">
        <f>IF(C11="","",'OPĆI DIO'!$C$1)</f>
        <v>1907 SVEUČILIŠTE U ZAGREBU - FAKULTET POLITIČKIH ZNANOSTI</v>
      </c>
      <c r="O11" s="40" t="str">
        <f t="shared" si="5"/>
        <v>329</v>
      </c>
      <c r="P11" s="40" t="str">
        <f t="shared" si="6"/>
        <v>32</v>
      </c>
      <c r="Q11" s="40" t="str">
        <f t="shared" si="7"/>
        <v>52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383">
        <v>52</v>
      </c>
      <c r="D12" s="45" t="str">
        <f t="shared" si="1"/>
        <v>Ostale pomoći</v>
      </c>
      <c r="E12" s="383">
        <v>3241</v>
      </c>
      <c r="F12" s="45" t="str">
        <f t="shared" si="2"/>
        <v>Naknade troškova osobama izvan radnog odnosa</v>
      </c>
      <c r="G12" s="387" t="s">
        <v>144</v>
      </c>
      <c r="H12" s="45" t="str">
        <f t="shared" si="3"/>
        <v>REDOVNA DJELATNOST SVEUČILIŠTA U ZAGREBU (IZ EVIDENCIJSKIH PRIHODA)</v>
      </c>
      <c r="I12" s="45" t="str">
        <f t="shared" si="4"/>
        <v>0942</v>
      </c>
      <c r="J12" s="389">
        <v>1800</v>
      </c>
      <c r="K12" s="389">
        <v>0</v>
      </c>
      <c r="L12" s="389">
        <v>0</v>
      </c>
      <c r="M12" s="49"/>
      <c r="N12" s="246" t="str">
        <f>IF(C12="","",'OPĆI DIO'!$C$1)</f>
        <v>1907 SVEUČILIŠTE U ZAGREBU - FAKULTET POLITIČKIH ZNANOSTI</v>
      </c>
      <c r="O12" s="40" t="str">
        <f t="shared" si="5"/>
        <v>324</v>
      </c>
      <c r="P12" s="40" t="str">
        <f t="shared" si="6"/>
        <v>32</v>
      </c>
      <c r="Q12" s="40" t="str">
        <f t="shared" si="7"/>
        <v>52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383">
        <v>11</v>
      </c>
      <c r="D13" s="45" t="str">
        <f t="shared" si="1"/>
        <v>Opći prihodi i primici</v>
      </c>
      <c r="E13" s="383">
        <v>3111</v>
      </c>
      <c r="F13" s="45" t="str">
        <f t="shared" si="2"/>
        <v>Plaće za redovan rad</v>
      </c>
      <c r="G13" s="387" t="s">
        <v>1432</v>
      </c>
      <c r="H13" s="45" t="str">
        <f t="shared" si="3"/>
        <v>PRAVOMOĆNE SUDSKE PRESUDE</v>
      </c>
      <c r="I13" s="45" t="str">
        <f t="shared" si="4"/>
        <v>0942</v>
      </c>
      <c r="J13" s="389">
        <v>47684</v>
      </c>
      <c r="K13" s="389">
        <v>47684</v>
      </c>
      <c r="L13" s="389">
        <v>47684</v>
      </c>
      <c r="M13" s="49"/>
      <c r="N13" s="246" t="str">
        <f>IF(C13="","",'OPĆI DIO'!$C$1)</f>
        <v>1907 SVEUČILIŠTE U ZAGREBU - FAKULTET POLITIČKIH ZNANOSTI</v>
      </c>
      <c r="O13" s="40" t="str">
        <f t="shared" si="5"/>
        <v>311</v>
      </c>
      <c r="P13" s="40" t="str">
        <f t="shared" si="6"/>
        <v>31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383">
        <v>11</v>
      </c>
      <c r="D14" s="45" t="str">
        <f t="shared" si="1"/>
        <v>Opći prihodi i primici</v>
      </c>
      <c r="E14" s="383">
        <v>3121</v>
      </c>
      <c r="F14" s="45" t="str">
        <f t="shared" si="2"/>
        <v>Ostali rashodi za zaposlene</v>
      </c>
      <c r="G14" s="387" t="s">
        <v>1432</v>
      </c>
      <c r="H14" s="45" t="str">
        <f t="shared" si="3"/>
        <v>PRAVOMOĆNE SUDSKE PRESUDE</v>
      </c>
      <c r="I14" s="45" t="str">
        <f t="shared" si="4"/>
        <v>0942</v>
      </c>
      <c r="J14" s="389">
        <v>7629</v>
      </c>
      <c r="K14" s="389">
        <v>7629</v>
      </c>
      <c r="L14" s="389">
        <v>7629</v>
      </c>
      <c r="M14" s="49"/>
      <c r="N14" s="246" t="str">
        <f>IF(C14="","",'OPĆI DIO'!$C$1)</f>
        <v>1907 SVEUČILIŠTE U ZAGREBU - FAKULTET POLITIČKIH ZNANOSTI</v>
      </c>
      <c r="O14" s="40" t="str">
        <f t="shared" si="5"/>
        <v>312</v>
      </c>
      <c r="P14" s="40" t="str">
        <f t="shared" si="6"/>
        <v>31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383">
        <v>11</v>
      </c>
      <c r="D15" s="45" t="str">
        <f t="shared" si="1"/>
        <v>Opći prihodi i primici</v>
      </c>
      <c r="E15" s="383">
        <v>3433</v>
      </c>
      <c r="F15" s="45" t="str">
        <f t="shared" si="2"/>
        <v>Zatezne kamate</v>
      </c>
      <c r="G15" s="387" t="s">
        <v>1432</v>
      </c>
      <c r="H15" s="45" t="str">
        <f t="shared" si="3"/>
        <v>PRAVOMOĆNE SUDSKE PRESUDE</v>
      </c>
      <c r="I15" s="45" t="str">
        <f t="shared" si="4"/>
        <v>0942</v>
      </c>
      <c r="J15" s="389">
        <v>24337</v>
      </c>
      <c r="K15" s="389">
        <v>24337</v>
      </c>
      <c r="L15" s="389">
        <v>24337</v>
      </c>
      <c r="M15" s="49"/>
      <c r="N15" s="246" t="str">
        <f>IF(C15="","",'OPĆI DIO'!$C$1)</f>
        <v>1907 SVEUČILIŠTE U ZAGREBU - FAKULTET POLITIČKIH ZNANOSTI</v>
      </c>
      <c r="O15" s="40" t="str">
        <f t="shared" si="5"/>
        <v>343</v>
      </c>
      <c r="P15" s="40" t="str">
        <f t="shared" si="6"/>
        <v>34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383">
        <v>61</v>
      </c>
      <c r="D16" s="45" t="str">
        <f t="shared" si="1"/>
        <v>Donacije</v>
      </c>
      <c r="E16" s="383">
        <v>3111</v>
      </c>
      <c r="F16" s="45" t="str">
        <f t="shared" si="2"/>
        <v>Plaće za redovan rad</v>
      </c>
      <c r="G16" s="387" t="s">
        <v>144</v>
      </c>
      <c r="H16" s="45" t="str">
        <f t="shared" si="3"/>
        <v>REDOVNA DJELATNOST SVEUČILIŠTA U ZAGREBU (IZ EVIDENCIJSKIH PRIHODA)</v>
      </c>
      <c r="I16" s="45" t="str">
        <f t="shared" si="4"/>
        <v>0942</v>
      </c>
      <c r="J16" s="389">
        <v>0</v>
      </c>
      <c r="K16" s="389">
        <v>0</v>
      </c>
      <c r="L16" s="389">
        <v>0</v>
      </c>
      <c r="M16" s="49"/>
      <c r="N16" s="246" t="str">
        <f>IF(C16="","",'OPĆI DIO'!$C$1)</f>
        <v>1907 SVEUČILIŠTE U ZAGREBU - FAKULTET POLITIČKIH ZNANOSTI</v>
      </c>
      <c r="O16" s="40" t="str">
        <f t="shared" si="5"/>
        <v>311</v>
      </c>
      <c r="P16" s="40" t="str">
        <f t="shared" si="6"/>
        <v>31</v>
      </c>
      <c r="Q16" s="40" t="str">
        <f t="shared" si="7"/>
        <v>61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383">
        <v>61</v>
      </c>
      <c r="D17" s="45" t="str">
        <f t="shared" si="1"/>
        <v>Donacije</v>
      </c>
      <c r="E17" s="383">
        <v>3132</v>
      </c>
      <c r="F17" s="45" t="str">
        <f t="shared" si="2"/>
        <v>Doprinosi za obvezno zdravstveno osiguranje</v>
      </c>
      <c r="G17" s="387" t="s">
        <v>144</v>
      </c>
      <c r="H17" s="45" t="str">
        <f t="shared" si="3"/>
        <v>REDOVNA DJELATNOST SVEUČILIŠTA U ZAGREBU (IZ EVIDENCIJSKIH PRIHODA)</v>
      </c>
      <c r="I17" s="45" t="str">
        <f t="shared" si="4"/>
        <v>0942</v>
      </c>
      <c r="J17" s="389">
        <v>0</v>
      </c>
      <c r="K17" s="389">
        <v>0</v>
      </c>
      <c r="L17" s="389">
        <v>0</v>
      </c>
      <c r="M17" s="49"/>
      <c r="N17" s="246" t="str">
        <f>IF(C17="","",'OPĆI DIO'!$C$1)</f>
        <v>1907 SVEUČILIŠTE U ZAGREBU - FAKULTET POLITIČKIH ZNANOSTI</v>
      </c>
      <c r="O17" s="40" t="str">
        <f t="shared" si="5"/>
        <v>313</v>
      </c>
      <c r="P17" s="40" t="str">
        <f t="shared" si="6"/>
        <v>31</v>
      </c>
      <c r="Q17" s="40" t="str">
        <f t="shared" si="7"/>
        <v>61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383">
        <v>61</v>
      </c>
      <c r="D18" s="45" t="str">
        <f t="shared" si="1"/>
        <v>Donacije</v>
      </c>
      <c r="E18" s="383">
        <v>3237</v>
      </c>
      <c r="F18" s="45" t="str">
        <f t="shared" si="2"/>
        <v>Intelektualne i osobne usluge</v>
      </c>
      <c r="G18" s="387" t="s">
        <v>144</v>
      </c>
      <c r="H18" s="45" t="str">
        <f t="shared" si="3"/>
        <v>REDOVNA DJELATNOST SVEUČILIŠTA U ZAGREBU (IZ EVIDENCIJSKIH PRIHODA)</v>
      </c>
      <c r="I18" s="45" t="str">
        <f t="shared" si="4"/>
        <v>0942</v>
      </c>
      <c r="J18" s="389">
        <v>0</v>
      </c>
      <c r="K18" s="389">
        <v>0</v>
      </c>
      <c r="L18" s="389">
        <v>0</v>
      </c>
      <c r="M18" s="49"/>
      <c r="N18" s="246" t="str">
        <f>IF(C18="","",'OPĆI DIO'!$C$1)</f>
        <v>1907 SVEUČILIŠTE U ZAGREBU - FAKULTET POLITIČKIH ZNANOSTI</v>
      </c>
      <c r="O18" s="40" t="str">
        <f t="shared" si="5"/>
        <v>323</v>
      </c>
      <c r="P18" s="40" t="str">
        <f t="shared" si="6"/>
        <v>32</v>
      </c>
      <c r="Q18" s="40" t="str">
        <f t="shared" si="7"/>
        <v>61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383">
        <v>61</v>
      </c>
      <c r="D19" s="45" t="str">
        <f t="shared" si="1"/>
        <v>Donacije</v>
      </c>
      <c r="E19" s="383">
        <v>3299</v>
      </c>
      <c r="F19" s="45" t="str">
        <f t="shared" si="2"/>
        <v>Ostali nespomenuti rashodi poslovanja</v>
      </c>
      <c r="G19" s="387" t="s">
        <v>144</v>
      </c>
      <c r="H19" s="45" t="str">
        <f t="shared" si="3"/>
        <v>REDOVNA DJELATNOST SVEUČILIŠTA U ZAGREBU (IZ EVIDENCIJSKIH PRIHODA)</v>
      </c>
      <c r="I19" s="45" t="str">
        <f t="shared" si="4"/>
        <v>0942</v>
      </c>
      <c r="J19" s="389">
        <v>0</v>
      </c>
      <c r="K19" s="389">
        <v>0</v>
      </c>
      <c r="L19" s="389">
        <v>0</v>
      </c>
      <c r="M19" s="49"/>
      <c r="N19" s="246" t="str">
        <f>IF(C19="","",'OPĆI DIO'!$C$1)</f>
        <v>1907 SVEUČILIŠTE U ZAGREBU - FAKULTET POLITIČKIH ZNANOSTI</v>
      </c>
      <c r="O19" s="40" t="str">
        <f t="shared" si="5"/>
        <v>329</v>
      </c>
      <c r="P19" s="40" t="str">
        <f t="shared" si="6"/>
        <v>32</v>
      </c>
      <c r="Q19" s="40" t="str">
        <f t="shared" si="7"/>
        <v>61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383">
        <v>11</v>
      </c>
      <c r="D20" s="45" t="str">
        <f t="shared" si="1"/>
        <v>Opći prihodi i primici</v>
      </c>
      <c r="E20" s="383">
        <v>3235</v>
      </c>
      <c r="F20" s="45" t="str">
        <f t="shared" si="2"/>
        <v>Zakupnine i najamnine</v>
      </c>
      <c r="G20" s="387" t="s">
        <v>1551</v>
      </c>
      <c r="H20" s="45" t="str">
        <f t="shared" si="3"/>
        <v>OBNOVA INFRASTRUKTURE I OPREME U PODRUČJU OBRAZOVANJA OŠTEĆENE POTRESOM</v>
      </c>
      <c r="I20" s="45" t="str">
        <f t="shared" si="4"/>
        <v>0942</v>
      </c>
      <c r="J20" s="389">
        <v>105000</v>
      </c>
      <c r="K20" s="389">
        <v>120000</v>
      </c>
      <c r="L20" s="389">
        <v>27000</v>
      </c>
      <c r="M20" s="49"/>
      <c r="N20" s="246" t="str">
        <f>IF(C20="","",'OPĆI DIO'!$C$1)</f>
        <v>1907 SVEUČILIŠTE U ZAGREBU - FAKULTET POLITIČKIH ZNANOSTI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383">
        <v>11</v>
      </c>
      <c r="D21" s="45" t="str">
        <f t="shared" si="1"/>
        <v>Opći prihodi i primici</v>
      </c>
      <c r="E21" s="383">
        <v>3237</v>
      </c>
      <c r="F21" s="45" t="str">
        <f t="shared" si="2"/>
        <v>Intelektualne i osobne usluge</v>
      </c>
      <c r="G21" s="387" t="s">
        <v>1551</v>
      </c>
      <c r="H21" s="45" t="str">
        <f t="shared" si="3"/>
        <v>OBNOVA INFRASTRUKTURE I OPREME U PODRUČJU OBRAZOVANJA OŠTEĆENE POTRESOM</v>
      </c>
      <c r="I21" s="45" t="str">
        <f t="shared" si="4"/>
        <v>0942</v>
      </c>
      <c r="J21" s="389">
        <v>25000</v>
      </c>
      <c r="K21" s="389">
        <v>30000</v>
      </c>
      <c r="L21" s="389">
        <v>5000</v>
      </c>
      <c r="M21" s="49"/>
      <c r="N21" s="246" t="str">
        <f>IF(C21="","",'OPĆI DIO'!$C$1)</f>
        <v>1907 SVEUČILIŠTE U ZAGREBU - FAKULTET POLITIČKIH ZNANOSTI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383">
        <v>11</v>
      </c>
      <c r="D22" s="45" t="str">
        <f t="shared" si="1"/>
        <v>Opći prihodi i primici</v>
      </c>
      <c r="E22" s="383">
        <v>4212</v>
      </c>
      <c r="F22" s="45" t="str">
        <f t="shared" si="2"/>
        <v>Poslovni objekti</v>
      </c>
      <c r="G22" s="387" t="s">
        <v>1551</v>
      </c>
      <c r="H22" s="45" t="str">
        <f t="shared" si="3"/>
        <v>OBNOVA INFRASTRUKTURE I OPREME U PODRUČJU OBRAZOVANJA OŠTEĆENE POTRESOM</v>
      </c>
      <c r="I22" s="45" t="str">
        <f t="shared" si="4"/>
        <v>0942</v>
      </c>
      <c r="J22" s="389">
        <v>255632</v>
      </c>
      <c r="K22" s="389">
        <v>332040</v>
      </c>
      <c r="L22" s="389">
        <v>64408</v>
      </c>
      <c r="M22" s="49"/>
      <c r="N22" s="246" t="str">
        <f>IF(C22="","",'OPĆI DIO'!$C$1)</f>
        <v>1907 SVEUČILIŠTE U ZAGREBU - FAKULTET POLITIČKIH ZNANOSTI</v>
      </c>
      <c r="O22" s="40" t="str">
        <f t="shared" si="5"/>
        <v>421</v>
      </c>
      <c r="P22" s="40" t="str">
        <f t="shared" si="6"/>
        <v>42</v>
      </c>
      <c r="Q22" s="40" t="str">
        <f t="shared" si="7"/>
        <v>11</v>
      </c>
      <c r="R22" s="40" t="str">
        <f t="shared" si="8"/>
        <v>94</v>
      </c>
      <c r="S22" s="40" t="str">
        <f t="shared" si="9"/>
        <v>4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383">
        <v>581</v>
      </c>
      <c r="D23" s="45" t="str">
        <f t="shared" si="1"/>
        <v>Mehanizam za oporavak i otpornost</v>
      </c>
      <c r="E23" s="383">
        <v>4212</v>
      </c>
      <c r="F23" s="45" t="str">
        <f t="shared" si="2"/>
        <v>Poslovni objekti</v>
      </c>
      <c r="G23" s="387" t="s">
        <v>1552</v>
      </c>
      <c r="H23" s="45" t="str">
        <f t="shared" si="3"/>
        <v>OBNOVA ZGRADA OŠTEĆENIH U POTRESU S ENERGETSKOM OBNOVOM - NPOO (C6.1.R1-I2)</v>
      </c>
      <c r="I23" s="45" t="str">
        <f t="shared" si="4"/>
        <v>0942</v>
      </c>
      <c r="J23" s="392">
        <v>1621117</v>
      </c>
      <c r="K23" s="392">
        <v>0</v>
      </c>
      <c r="L23" s="392">
        <v>0</v>
      </c>
      <c r="M23" s="49"/>
      <c r="N23" s="246" t="str">
        <f>IF(C23="","",'OPĆI DIO'!$C$1)</f>
        <v>1907 SVEUČILIŠTE U ZAGREBU - FAKULTET POLITIČKIH ZNANOSTI</v>
      </c>
      <c r="O23" s="40" t="str">
        <f t="shared" si="5"/>
        <v>421</v>
      </c>
      <c r="P23" s="40" t="str">
        <f t="shared" si="6"/>
        <v>42</v>
      </c>
      <c r="Q23" s="40" t="str">
        <f t="shared" si="7"/>
        <v>581</v>
      </c>
      <c r="R23" s="40" t="str">
        <f t="shared" si="8"/>
        <v>94</v>
      </c>
      <c r="S23" s="40" t="str">
        <f t="shared" si="9"/>
        <v>4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383">
        <v>581</v>
      </c>
      <c r="D24" s="45" t="str">
        <f t="shared" si="1"/>
        <v>Mehanizam za oporavak i otpornost</v>
      </c>
      <c r="E24" s="383">
        <v>3233</v>
      </c>
      <c r="F24" s="45" t="str">
        <f t="shared" si="2"/>
        <v>Usluge promidžbe i informiranja</v>
      </c>
      <c r="G24" s="387" t="s">
        <v>1552</v>
      </c>
      <c r="H24" s="45" t="str">
        <f t="shared" si="3"/>
        <v>OBNOVA ZGRADA OŠTEĆENIH U POTRESU S ENERGETSKOM OBNOVOM - NPOO (C6.1.R1-I2)</v>
      </c>
      <c r="I24" s="45" t="str">
        <f t="shared" si="4"/>
        <v>0942</v>
      </c>
      <c r="J24" s="392">
        <v>5042</v>
      </c>
      <c r="K24" s="392">
        <v>0</v>
      </c>
      <c r="L24" s="392">
        <v>0</v>
      </c>
      <c r="M24" s="49"/>
      <c r="N24" s="246" t="str">
        <f>IF(C24="","",'OPĆI DIO'!$C$1)</f>
        <v>1907 SVEUČILIŠTE U ZAGREBU - FAKULTET POLITIČKIH ZNANOSTI</v>
      </c>
      <c r="O24" s="40" t="str">
        <f t="shared" si="5"/>
        <v>323</v>
      </c>
      <c r="P24" s="40" t="str">
        <f t="shared" si="6"/>
        <v>32</v>
      </c>
      <c r="Q24" s="40" t="str">
        <f t="shared" si="7"/>
        <v>581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383">
        <v>581</v>
      </c>
      <c r="D25" s="45" t="str">
        <f t="shared" si="1"/>
        <v>Mehanizam za oporavak i otpornost</v>
      </c>
      <c r="E25" s="383">
        <v>3237</v>
      </c>
      <c r="F25" s="45" t="str">
        <f t="shared" si="2"/>
        <v>Intelektualne i osobne usluge</v>
      </c>
      <c r="G25" s="387" t="s">
        <v>1552</v>
      </c>
      <c r="H25" s="45" t="str">
        <f t="shared" si="3"/>
        <v>OBNOVA ZGRADA OŠTEĆENIH U POTRESU S ENERGETSKOM OBNOVOM - NPOO (C6.1.R1-I2)</v>
      </c>
      <c r="I25" s="45" t="str">
        <f t="shared" si="4"/>
        <v>0942</v>
      </c>
      <c r="J25" s="392">
        <v>276120</v>
      </c>
      <c r="K25" s="392">
        <v>0</v>
      </c>
      <c r="L25" s="392">
        <v>0</v>
      </c>
      <c r="M25" s="49"/>
      <c r="N25" s="246" t="str">
        <f>IF(C25="","",'OPĆI DIO'!$C$1)</f>
        <v>1907 SVEUČILIŠTE U ZAGREBU - FAKULTET POLITIČKIH ZNANOSTI</v>
      </c>
      <c r="O25" s="40" t="str">
        <f t="shared" si="5"/>
        <v>323</v>
      </c>
      <c r="P25" s="40" t="str">
        <f t="shared" si="6"/>
        <v>32</v>
      </c>
      <c r="Q25" s="40" t="str">
        <f t="shared" si="7"/>
        <v>581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383">
        <v>581</v>
      </c>
      <c r="D26" s="45" t="str">
        <f t="shared" si="1"/>
        <v>Mehanizam za oporavak i otpornost</v>
      </c>
      <c r="E26" s="383">
        <v>3235</v>
      </c>
      <c r="F26" s="45" t="str">
        <f t="shared" si="2"/>
        <v>Zakupnine i najamnine</v>
      </c>
      <c r="G26" s="387" t="s">
        <v>1552</v>
      </c>
      <c r="H26" s="45" t="str">
        <f t="shared" si="3"/>
        <v>OBNOVA ZGRADA OŠTEĆENIH U POTRESU S ENERGETSKOM OBNOVOM - NPOO (C6.1.R1-I2)</v>
      </c>
      <c r="I26" s="45" t="str">
        <f t="shared" si="4"/>
        <v>0942</v>
      </c>
      <c r="J26" s="392">
        <v>198752</v>
      </c>
      <c r="K26" s="392">
        <v>0</v>
      </c>
      <c r="L26" s="392">
        <v>0</v>
      </c>
      <c r="M26" s="49"/>
      <c r="N26" s="246" t="str">
        <f>IF(C26="","",'OPĆI DIO'!$C$1)</f>
        <v>1907 SVEUČILIŠTE U ZAGREBU - FAKULTET POLITIČKIH ZNANOSTI</v>
      </c>
      <c r="O26" s="40" t="str">
        <f t="shared" si="5"/>
        <v>323</v>
      </c>
      <c r="P26" s="40" t="str">
        <f t="shared" si="6"/>
        <v>32</v>
      </c>
      <c r="Q26" s="40" t="str">
        <f t="shared" si="7"/>
        <v>581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383">
        <v>43</v>
      </c>
      <c r="D27" s="45" t="str">
        <f t="shared" si="1"/>
        <v>Ostali prihodi za posebne namjene</v>
      </c>
      <c r="E27" s="383">
        <v>3111</v>
      </c>
      <c r="F27" s="45" t="str">
        <f t="shared" si="2"/>
        <v>Plaće za redovan rad</v>
      </c>
      <c r="G27" s="387" t="s">
        <v>144</v>
      </c>
      <c r="H27" s="45" t="str">
        <f t="shared" si="3"/>
        <v>REDOVNA DJELATNOST SVEUČILIŠTA U ZAGREBU (IZ EVIDENCIJSKIH PRIHODA)</v>
      </c>
      <c r="I27" s="45" t="str">
        <f t="shared" si="4"/>
        <v>0942</v>
      </c>
      <c r="J27" s="390">
        <v>87600</v>
      </c>
      <c r="K27" s="390">
        <v>87600</v>
      </c>
      <c r="L27" s="390">
        <v>87600</v>
      </c>
      <c r="M27" s="49"/>
      <c r="N27" s="246" t="str">
        <f>IF(C27="","",'OPĆI DIO'!$C$1)</f>
        <v>1907 SVEUČILIŠTE U ZAGREBU - FAKULTET POLITIČKIH ZNANOSTI</v>
      </c>
      <c r="O27" s="40" t="str">
        <f t="shared" si="5"/>
        <v>311</v>
      </c>
      <c r="P27" s="40" t="str">
        <f t="shared" si="6"/>
        <v>31</v>
      </c>
      <c r="Q27" s="40" t="str">
        <f t="shared" si="7"/>
        <v>43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383">
        <v>11</v>
      </c>
      <c r="D28" s="45" t="str">
        <f t="shared" si="1"/>
        <v>Opći prihodi i primici</v>
      </c>
      <c r="E28" s="383">
        <v>3111</v>
      </c>
      <c r="F28" s="45" t="str">
        <f t="shared" si="2"/>
        <v>Plaće za redovan rad</v>
      </c>
      <c r="G28" s="387" t="s">
        <v>47</v>
      </c>
      <c r="H28" s="45" t="str">
        <f t="shared" si="3"/>
        <v>REDOVNA DJELATNOST SVEUČILIŠTA U ZAGREBU</v>
      </c>
      <c r="I28" s="45" t="str">
        <f t="shared" si="4"/>
        <v>0942</v>
      </c>
      <c r="J28" s="390">
        <v>2723990</v>
      </c>
      <c r="K28" s="390">
        <v>2735064</v>
      </c>
      <c r="L28" s="390">
        <v>2737052</v>
      </c>
      <c r="M28" s="49"/>
      <c r="N28" s="246" t="str">
        <f>IF(C28="","",'OPĆI DIO'!$C$1)</f>
        <v>1907 SVEUČILIŠTE U ZAGREBU - FAKULTET POLITIČKIH ZNANOSTI</v>
      </c>
      <c r="O28" s="40" t="str">
        <f t="shared" si="5"/>
        <v>311</v>
      </c>
      <c r="P28" s="40" t="str">
        <f t="shared" si="6"/>
        <v>31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383">
        <v>11</v>
      </c>
      <c r="D29" s="45" t="str">
        <f t="shared" si="1"/>
        <v>Opći prihodi i primici</v>
      </c>
      <c r="E29" s="383">
        <v>3121</v>
      </c>
      <c r="F29" s="45" t="str">
        <f t="shared" si="2"/>
        <v>Ostali rashodi za zaposlene</v>
      </c>
      <c r="G29" s="387" t="s">
        <v>47</v>
      </c>
      <c r="H29" s="45" t="str">
        <f t="shared" si="3"/>
        <v>REDOVNA DJELATNOST SVEUČILIŠTA U ZAGREBU</v>
      </c>
      <c r="I29" s="45" t="str">
        <f t="shared" si="4"/>
        <v>0942</v>
      </c>
      <c r="J29" s="390">
        <v>16373</v>
      </c>
      <c r="K29" s="390">
        <v>16373</v>
      </c>
      <c r="L29" s="390">
        <v>16373</v>
      </c>
      <c r="M29" s="49"/>
      <c r="N29" s="246" t="str">
        <f>IF(C29="","",'OPĆI DIO'!$C$1)</f>
        <v>1907 SVEUČILIŠTE U ZAGREBU - FAKULTET POLITIČKIH ZNANOSTI</v>
      </c>
      <c r="O29" s="40" t="str">
        <f t="shared" si="5"/>
        <v>312</v>
      </c>
      <c r="P29" s="40" t="str">
        <f t="shared" si="6"/>
        <v>31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383">
        <v>11</v>
      </c>
      <c r="D30" s="45" t="str">
        <f t="shared" si="1"/>
        <v>Opći prihodi i primici</v>
      </c>
      <c r="E30" s="383">
        <v>3132</v>
      </c>
      <c r="F30" s="45" t="str">
        <f t="shared" si="2"/>
        <v>Doprinosi za obvezno zdravstveno osiguranje</v>
      </c>
      <c r="G30" s="387" t="s">
        <v>47</v>
      </c>
      <c r="H30" s="45" t="str">
        <f t="shared" si="3"/>
        <v>REDOVNA DJELATNOST SVEUČILIŠTA U ZAGREBU</v>
      </c>
      <c r="I30" s="45" t="str">
        <f t="shared" si="4"/>
        <v>0942</v>
      </c>
      <c r="J30" s="390">
        <v>444391</v>
      </c>
      <c r="K30" s="390">
        <v>444391</v>
      </c>
      <c r="L30" s="390">
        <v>444391</v>
      </c>
      <c r="M30" s="49"/>
      <c r="N30" s="246" t="str">
        <f>IF(C30="","",'OPĆI DIO'!$C$1)</f>
        <v>1907 SVEUČILIŠTE U ZAGREBU - FAKULTET POLITIČKIH ZNANOSTI</v>
      </c>
      <c r="O30" s="40" t="str">
        <f t="shared" si="5"/>
        <v>313</v>
      </c>
      <c r="P30" s="40" t="str">
        <f t="shared" si="6"/>
        <v>31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383">
        <v>11</v>
      </c>
      <c r="D31" s="45" t="str">
        <f t="shared" si="1"/>
        <v>Opći prihodi i primici</v>
      </c>
      <c r="E31" s="383">
        <v>3212</v>
      </c>
      <c r="F31" s="45" t="str">
        <f t="shared" si="2"/>
        <v>Naknade za prijevoz, za rad na terenu i odvojeni život</v>
      </c>
      <c r="G31" s="387" t="s">
        <v>47</v>
      </c>
      <c r="H31" s="45" t="str">
        <f t="shared" si="3"/>
        <v>REDOVNA DJELATNOST SVEUČILIŠTA U ZAGREBU</v>
      </c>
      <c r="I31" s="45" t="str">
        <f t="shared" si="4"/>
        <v>0942</v>
      </c>
      <c r="J31" s="390">
        <v>3448</v>
      </c>
      <c r="K31" s="390">
        <v>3448</v>
      </c>
      <c r="L31" s="390">
        <v>3448</v>
      </c>
      <c r="M31" s="49"/>
      <c r="N31" s="246" t="str">
        <f>IF(C31="","",'OPĆI DIO'!$C$1)</f>
        <v>1907 SVEUČILIŠTE U ZAGREBU - FAKULTET POLITIČKIH ZNANOSTI</v>
      </c>
      <c r="O31" s="40" t="str">
        <f t="shared" si="5"/>
        <v>321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383">
        <v>11</v>
      </c>
      <c r="D32" s="45" t="str">
        <f t="shared" si="1"/>
        <v>Opći prihodi i primici</v>
      </c>
      <c r="E32" s="383">
        <v>3236</v>
      </c>
      <c r="F32" s="45" t="str">
        <f t="shared" si="2"/>
        <v>Zdravstvene i veterinarske usluge</v>
      </c>
      <c r="G32" s="387" t="s">
        <v>47</v>
      </c>
      <c r="H32" s="45" t="str">
        <f t="shared" si="3"/>
        <v>REDOVNA DJELATNOST SVEUČILIŠTA U ZAGREBU</v>
      </c>
      <c r="I32" s="45" t="str">
        <f t="shared" si="4"/>
        <v>0942</v>
      </c>
      <c r="J32" s="390">
        <v>2707</v>
      </c>
      <c r="K32" s="390">
        <v>2707</v>
      </c>
      <c r="L32" s="390">
        <v>2707</v>
      </c>
      <c r="M32" s="49"/>
      <c r="N32" s="246" t="str">
        <f>IF(C32="","",'OPĆI DIO'!$C$1)</f>
        <v>1907 SVEUČILIŠTE U ZAGREBU - FAKULTET POLITIČKIH ZNANOSTI</v>
      </c>
      <c r="O32" s="40" t="str">
        <f t="shared" si="5"/>
        <v>323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383">
        <v>11</v>
      </c>
      <c r="D33" s="45" t="str">
        <f t="shared" si="1"/>
        <v>Opći prihodi i primici</v>
      </c>
      <c r="E33" s="383">
        <v>3295</v>
      </c>
      <c r="F33" s="45" t="str">
        <f t="shared" si="2"/>
        <v>Pristojbe i naknade</v>
      </c>
      <c r="G33" s="387" t="s">
        <v>47</v>
      </c>
      <c r="H33" s="45" t="str">
        <f t="shared" si="3"/>
        <v>REDOVNA DJELATNOST SVEUČILIŠTA U ZAGREBU</v>
      </c>
      <c r="I33" s="45" t="str">
        <f t="shared" si="4"/>
        <v>0942</v>
      </c>
      <c r="J33" s="390">
        <v>6052</v>
      </c>
      <c r="K33" s="390">
        <v>6052</v>
      </c>
      <c r="L33" s="390">
        <v>6052</v>
      </c>
      <c r="M33" s="49"/>
      <c r="N33" s="246" t="str">
        <f>IF(C33="","",'OPĆI DIO'!$C$1)</f>
        <v>1907 SVEUČILIŠTE U ZAGREBU - FAKULTET POLITIČKIH ZNANOSTI</v>
      </c>
      <c r="O33" s="40" t="str">
        <f t="shared" si="5"/>
        <v>329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383">
        <v>11</v>
      </c>
      <c r="D34" s="45" t="str">
        <f t="shared" si="1"/>
        <v>Opći prihodi i primici</v>
      </c>
      <c r="E34" s="383">
        <v>3211</v>
      </c>
      <c r="F34" s="45" t="str">
        <f t="shared" si="2"/>
        <v>Službena putovanja</v>
      </c>
      <c r="G34" s="387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390">
        <v>61500</v>
      </c>
      <c r="K34" s="390">
        <v>61500</v>
      </c>
      <c r="L34" s="390">
        <v>61500</v>
      </c>
      <c r="M34" s="49"/>
      <c r="N34" s="246" t="str">
        <f>IF(C34="","",'OPĆI DIO'!$C$1)</f>
        <v>1907 SVEUČILIŠTE U ZAGREBU - FAKULTET POLITIČKIH ZNANOSTI</v>
      </c>
      <c r="O34" s="40" t="str">
        <f t="shared" si="5"/>
        <v>321</v>
      </c>
      <c r="P34" s="40" t="str">
        <f t="shared" si="6"/>
        <v>32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383">
        <v>11</v>
      </c>
      <c r="D35" s="45" t="str">
        <f t="shared" si="1"/>
        <v>Opći prihodi i primici</v>
      </c>
      <c r="E35" s="383">
        <v>3213</v>
      </c>
      <c r="F35" s="45" t="str">
        <f t="shared" si="2"/>
        <v>Stručno usavršavanje zaposlenika</v>
      </c>
      <c r="G35" s="387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390">
        <v>25000</v>
      </c>
      <c r="K35" s="390">
        <v>25000</v>
      </c>
      <c r="L35" s="390">
        <v>25000</v>
      </c>
      <c r="M35" s="49"/>
      <c r="N35" s="246" t="str">
        <f>IF(C35="","",'OPĆI DIO'!$C$1)</f>
        <v>1907 SVEUČILIŠTE U ZAGREBU - FAKULTET POLITIČKIH ZNANOSTI</v>
      </c>
      <c r="O35" s="40" t="str">
        <f t="shared" si="5"/>
        <v>321</v>
      </c>
      <c r="P35" s="40" t="str">
        <f t="shared" si="6"/>
        <v>32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383">
        <v>11</v>
      </c>
      <c r="D36" s="45" t="str">
        <f t="shared" si="1"/>
        <v>Opći prihodi i primici</v>
      </c>
      <c r="E36" s="383">
        <v>3221</v>
      </c>
      <c r="F36" s="45" t="str">
        <f t="shared" si="2"/>
        <v>Uredski materijal i ostali materijalni rashodi</v>
      </c>
      <c r="G36" s="387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390">
        <v>12000</v>
      </c>
      <c r="K36" s="390">
        <v>12000</v>
      </c>
      <c r="L36" s="390">
        <v>12000</v>
      </c>
      <c r="M36" s="49"/>
      <c r="N36" s="246" t="str">
        <f>IF(C36="","",'OPĆI DIO'!$C$1)</f>
        <v>1907 SVEUČILIŠTE U ZAGREBU - FAKULTET POLITIČKIH ZNANOSTI</v>
      </c>
      <c r="O36" s="40" t="str">
        <f t="shared" si="5"/>
        <v>322</v>
      </c>
      <c r="P36" s="40" t="str">
        <f t="shared" si="6"/>
        <v>32</v>
      </c>
      <c r="Q36" s="40" t="str">
        <f t="shared" si="7"/>
        <v>11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383">
        <v>11</v>
      </c>
      <c r="D37" s="45" t="str">
        <f t="shared" si="1"/>
        <v>Opći prihodi i primici</v>
      </c>
      <c r="E37" s="383">
        <v>3223</v>
      </c>
      <c r="F37" s="45" t="str">
        <f t="shared" si="2"/>
        <v>Energija</v>
      </c>
      <c r="G37" s="387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390">
        <v>38753</v>
      </c>
      <c r="K37" s="390">
        <v>38753</v>
      </c>
      <c r="L37" s="390">
        <v>38753</v>
      </c>
      <c r="M37" s="49"/>
      <c r="N37" s="246" t="str">
        <f>IF(C37="","",'OPĆI DIO'!$C$1)</f>
        <v>1907 SVEUČILIŠTE U ZAGREBU - FAKULTET POLITIČKIH ZNANOSTI</v>
      </c>
      <c r="O37" s="40" t="str">
        <f t="shared" si="5"/>
        <v>322</v>
      </c>
      <c r="P37" s="40" t="str">
        <f t="shared" si="6"/>
        <v>32</v>
      </c>
      <c r="Q37" s="40" t="str">
        <f t="shared" si="7"/>
        <v>11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383">
        <v>11</v>
      </c>
      <c r="D38" s="45" t="str">
        <f t="shared" si="1"/>
        <v>Opći prihodi i primici</v>
      </c>
      <c r="E38" s="383">
        <v>3224</v>
      </c>
      <c r="F38" s="45" t="str">
        <f t="shared" si="2"/>
        <v>Materijal i dijelovi za tekuće i investicijsko održavanje</v>
      </c>
      <c r="G38" s="387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390">
        <v>2600</v>
      </c>
      <c r="K38" s="390">
        <v>2600</v>
      </c>
      <c r="L38" s="390">
        <v>2600</v>
      </c>
      <c r="M38" s="49"/>
      <c r="N38" s="246" t="str">
        <f>IF(C38="","",'OPĆI DIO'!$C$1)</f>
        <v>1907 SVEUČILIŠTE U ZAGREBU - FAKULTET POLITIČKIH ZNANOSTI</v>
      </c>
      <c r="O38" s="40" t="str">
        <f t="shared" si="5"/>
        <v>322</v>
      </c>
      <c r="P38" s="40" t="str">
        <f t="shared" si="6"/>
        <v>32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86">
        <v>11</v>
      </c>
      <c r="D39" s="45" t="str">
        <f t="shared" si="1"/>
        <v>Opći prihodi i primici</v>
      </c>
      <c r="E39" s="386">
        <v>3231</v>
      </c>
      <c r="F39" s="45" t="str">
        <f t="shared" si="2"/>
        <v>Usluge telefona, pošte i prijevoza</v>
      </c>
      <c r="G39" s="387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390">
        <v>1500</v>
      </c>
      <c r="K39" s="390">
        <v>1500</v>
      </c>
      <c r="L39" s="390">
        <v>1500</v>
      </c>
      <c r="M39" s="49"/>
      <c r="N39" s="246" t="str">
        <f>IF(C39="","",'OPĆI DIO'!$C$1)</f>
        <v>1907 SVEUČILIŠTE U ZAGREBU - FAKULTET POLITIČKIH ZNANOSTI</v>
      </c>
      <c r="O39" s="40" t="str">
        <f t="shared" si="5"/>
        <v>323</v>
      </c>
      <c r="P39" s="40" t="str">
        <f t="shared" si="6"/>
        <v>32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383">
        <v>11</v>
      </c>
      <c r="D40" s="45" t="str">
        <f t="shared" si="1"/>
        <v>Opći prihodi i primici</v>
      </c>
      <c r="E40" s="383">
        <v>3232</v>
      </c>
      <c r="F40" s="45" t="str">
        <f t="shared" si="2"/>
        <v>Usluge tekućeg i investicijskog održavanja</v>
      </c>
      <c r="G40" s="387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390">
        <v>26000</v>
      </c>
      <c r="K40" s="390">
        <v>26000</v>
      </c>
      <c r="L40" s="390">
        <v>26000</v>
      </c>
      <c r="M40" s="49"/>
      <c r="N40" s="246" t="str">
        <f>IF(C40="","",'OPĆI DIO'!$C$1)</f>
        <v>1907 SVEUČILIŠTE U ZAGREBU - FAKULTET POLITIČKIH ZNANOSTI</v>
      </c>
      <c r="O40" s="40" t="str">
        <f t="shared" si="5"/>
        <v>323</v>
      </c>
      <c r="P40" s="40" t="str">
        <f t="shared" si="6"/>
        <v>32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383">
        <v>11</v>
      </c>
      <c r="D41" s="45" t="str">
        <f t="shared" si="1"/>
        <v>Opći prihodi i primici</v>
      </c>
      <c r="E41" s="383">
        <v>3233</v>
      </c>
      <c r="F41" s="45" t="str">
        <f t="shared" si="2"/>
        <v>Usluge promidžbe i informiranja</v>
      </c>
      <c r="G41" s="387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390">
        <v>11000</v>
      </c>
      <c r="K41" s="390">
        <v>11000</v>
      </c>
      <c r="L41" s="390">
        <v>11000</v>
      </c>
      <c r="M41" s="49"/>
      <c r="N41" s="246" t="str">
        <f>IF(C41="","",'OPĆI DIO'!$C$1)</f>
        <v>1907 SVEUČILIŠTE U ZAGREBU - FAKULTET POLITIČKIH ZNANOSTI</v>
      </c>
      <c r="O41" s="40" t="str">
        <f t="shared" si="5"/>
        <v>323</v>
      </c>
      <c r="P41" s="40" t="str">
        <f t="shared" si="6"/>
        <v>32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383">
        <v>11</v>
      </c>
      <c r="D42" s="45" t="str">
        <f t="shared" si="1"/>
        <v>Opći prihodi i primici</v>
      </c>
      <c r="E42" s="383">
        <v>3234</v>
      </c>
      <c r="F42" s="45" t="str">
        <f t="shared" si="2"/>
        <v>Komunalne usluge</v>
      </c>
      <c r="G42" s="387" t="s">
        <v>665</v>
      </c>
      <c r="H42" s="45" t="str">
        <f t="shared" si="3"/>
        <v>PROGRAMSKO FINANCIRANJE JAVNIH VISOKIH UČILIŠTA</v>
      </c>
      <c r="I42" s="45" t="str">
        <f t="shared" si="4"/>
        <v>0942</v>
      </c>
      <c r="J42" s="390">
        <v>18000</v>
      </c>
      <c r="K42" s="390">
        <v>18000</v>
      </c>
      <c r="L42" s="390">
        <v>18000</v>
      </c>
      <c r="M42" s="49"/>
      <c r="N42" s="246" t="str">
        <f>IF(C42="","",'OPĆI DIO'!$C$1)</f>
        <v>1907 SVEUČILIŠTE U ZAGREBU - FAKULTET POLITIČKIH ZNANOSTI</v>
      </c>
      <c r="O42" s="40" t="str">
        <f t="shared" si="5"/>
        <v>323</v>
      </c>
      <c r="P42" s="40" t="str">
        <f t="shared" si="6"/>
        <v>32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383">
        <v>11</v>
      </c>
      <c r="D43" s="45" t="str">
        <f t="shared" si="1"/>
        <v>Opći prihodi i primici</v>
      </c>
      <c r="E43" s="383">
        <v>3235</v>
      </c>
      <c r="F43" s="45" t="str">
        <f t="shared" si="2"/>
        <v>Zakupnine i najamnine</v>
      </c>
      <c r="G43" s="387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390">
        <v>60000</v>
      </c>
      <c r="K43" s="390">
        <v>60000</v>
      </c>
      <c r="L43" s="390">
        <v>60000</v>
      </c>
      <c r="M43" s="49"/>
      <c r="N43" s="246" t="str">
        <f>IF(C43="","",'OPĆI DIO'!$C$1)</f>
        <v>1907 SVEUČILIŠTE U ZAGREBU - FAKULTET POLITIČKIH ZNANOSTI</v>
      </c>
      <c r="O43" s="40" t="str">
        <f t="shared" si="5"/>
        <v>323</v>
      </c>
      <c r="P43" s="40" t="str">
        <f t="shared" si="6"/>
        <v>32</v>
      </c>
      <c r="Q43" s="40" t="str">
        <f t="shared" si="7"/>
        <v>11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383">
        <v>11</v>
      </c>
      <c r="D44" s="45" t="str">
        <f t="shared" si="1"/>
        <v>Opći prihodi i primici</v>
      </c>
      <c r="E44" s="383">
        <v>3237</v>
      </c>
      <c r="F44" s="45" t="str">
        <f t="shared" si="2"/>
        <v>Intelektualne i osobne usluge</v>
      </c>
      <c r="G44" s="387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390">
        <v>75000</v>
      </c>
      <c r="K44" s="390">
        <v>75000</v>
      </c>
      <c r="L44" s="390">
        <v>75000</v>
      </c>
      <c r="M44" s="49"/>
      <c r="N44" s="246" t="str">
        <f>IF(C44="","",'OPĆI DIO'!$C$1)</f>
        <v>1907 SVEUČILIŠTE U ZAGREBU - FAKULTET POLITIČKIH ZNANOSTI</v>
      </c>
      <c r="O44" s="40" t="str">
        <f t="shared" si="5"/>
        <v>323</v>
      </c>
      <c r="P44" s="40" t="str">
        <f t="shared" si="6"/>
        <v>32</v>
      </c>
      <c r="Q44" s="40" t="str">
        <f t="shared" si="7"/>
        <v>11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383">
        <v>11</v>
      </c>
      <c r="D45" s="45" t="str">
        <f t="shared" si="1"/>
        <v>Opći prihodi i primici</v>
      </c>
      <c r="E45" s="383">
        <v>3238</v>
      </c>
      <c r="F45" s="45" t="str">
        <f t="shared" si="2"/>
        <v>Računalne usluge</v>
      </c>
      <c r="G45" s="387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390">
        <v>22000</v>
      </c>
      <c r="K45" s="390">
        <v>22000</v>
      </c>
      <c r="L45" s="390">
        <v>22000</v>
      </c>
      <c r="M45" s="49"/>
      <c r="N45" s="246" t="str">
        <f>IF(C45="","",'OPĆI DIO'!$C$1)</f>
        <v>1907 SVEUČILIŠTE U ZAGREBU - FAKULTET POLITIČKIH ZNANOSTI</v>
      </c>
      <c r="O45" s="40" t="str">
        <f t="shared" si="5"/>
        <v>323</v>
      </c>
      <c r="P45" s="40" t="str">
        <f t="shared" si="6"/>
        <v>32</v>
      </c>
      <c r="Q45" s="40" t="str">
        <f t="shared" si="7"/>
        <v>11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383">
        <v>11</v>
      </c>
      <c r="D46" s="45" t="str">
        <f t="shared" si="1"/>
        <v>Opći prihodi i primici</v>
      </c>
      <c r="E46" s="383">
        <v>3239</v>
      </c>
      <c r="F46" s="45" t="str">
        <f t="shared" si="2"/>
        <v>Ostale usluge</v>
      </c>
      <c r="G46" s="387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390">
        <v>20000</v>
      </c>
      <c r="K46" s="390">
        <v>20000</v>
      </c>
      <c r="L46" s="390">
        <v>20000</v>
      </c>
      <c r="M46" s="49"/>
      <c r="N46" s="246" t="str">
        <f>IF(C46="","",'OPĆI DIO'!$C$1)</f>
        <v>1907 SVEUČILIŠTE U ZAGREBU - FAKULTET POLITIČKIH ZNANOSTI</v>
      </c>
      <c r="O46" s="40" t="str">
        <f t="shared" si="5"/>
        <v>323</v>
      </c>
      <c r="P46" s="40" t="str">
        <f t="shared" si="6"/>
        <v>32</v>
      </c>
      <c r="Q46" s="40" t="str">
        <f t="shared" si="7"/>
        <v>11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383">
        <v>11</v>
      </c>
      <c r="D47" s="45" t="str">
        <f t="shared" si="1"/>
        <v>Opći prihodi i primici</v>
      </c>
      <c r="E47" s="383">
        <v>3241</v>
      </c>
      <c r="F47" s="45" t="str">
        <f t="shared" si="2"/>
        <v>Naknade troškova osobama izvan radnog odnosa</v>
      </c>
      <c r="G47" s="387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390">
        <v>10500</v>
      </c>
      <c r="K47" s="390">
        <v>10500</v>
      </c>
      <c r="L47" s="390">
        <v>10500</v>
      </c>
      <c r="M47" s="49"/>
      <c r="N47" s="246" t="str">
        <f>IF(C47="","",'OPĆI DIO'!$C$1)</f>
        <v>1907 SVEUČILIŠTE U ZAGREBU - FAKULTET POLITIČKIH ZNANOSTI</v>
      </c>
      <c r="O47" s="40" t="str">
        <f t="shared" si="5"/>
        <v>324</v>
      </c>
      <c r="P47" s="40" t="str">
        <f t="shared" si="6"/>
        <v>32</v>
      </c>
      <c r="Q47" s="40" t="str">
        <f t="shared" si="7"/>
        <v>11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383">
        <v>11</v>
      </c>
      <c r="D48" s="45" t="str">
        <f t="shared" si="1"/>
        <v>Opći prihodi i primici</v>
      </c>
      <c r="E48" s="383">
        <v>3292</v>
      </c>
      <c r="F48" s="45" t="str">
        <f t="shared" si="2"/>
        <v>Premije osiguranja</v>
      </c>
      <c r="G48" s="387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390">
        <v>4500</v>
      </c>
      <c r="K48" s="390">
        <v>4500</v>
      </c>
      <c r="L48" s="390">
        <v>4500</v>
      </c>
      <c r="M48" s="49"/>
      <c r="N48" s="246" t="str">
        <f>IF(C48="","",'OPĆI DIO'!$C$1)</f>
        <v>1907 SVEUČILIŠTE U ZAGREBU - FAKULTET POLITIČKIH ZNANOSTI</v>
      </c>
      <c r="O48" s="40" t="str">
        <f t="shared" si="5"/>
        <v>329</v>
      </c>
      <c r="P48" s="40" t="str">
        <f t="shared" si="6"/>
        <v>32</v>
      </c>
      <c r="Q48" s="40" t="str">
        <f t="shared" si="7"/>
        <v>11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383">
        <v>11</v>
      </c>
      <c r="D49" s="45" t="str">
        <f t="shared" si="1"/>
        <v>Opći prihodi i primici</v>
      </c>
      <c r="E49" s="383">
        <v>3293</v>
      </c>
      <c r="F49" s="45" t="str">
        <f t="shared" si="2"/>
        <v>Reprezentacija</v>
      </c>
      <c r="G49" s="387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390">
        <v>4000</v>
      </c>
      <c r="K49" s="390">
        <v>4000</v>
      </c>
      <c r="L49" s="390">
        <v>4000</v>
      </c>
      <c r="M49" s="49"/>
      <c r="N49" s="246" t="str">
        <f>IF(C49="","",'OPĆI DIO'!$C$1)</f>
        <v>1907 SVEUČILIŠTE U ZAGREBU - FAKULTET POLITIČKIH ZNANOSTI</v>
      </c>
      <c r="O49" s="40" t="str">
        <f t="shared" si="5"/>
        <v>329</v>
      </c>
      <c r="P49" s="40" t="str">
        <f t="shared" si="6"/>
        <v>32</v>
      </c>
      <c r="Q49" s="40" t="str">
        <f t="shared" si="7"/>
        <v>11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383">
        <v>11</v>
      </c>
      <c r="D50" s="45" t="str">
        <f t="shared" si="1"/>
        <v>Opći prihodi i primici</v>
      </c>
      <c r="E50" s="383">
        <v>3294</v>
      </c>
      <c r="F50" s="45" t="str">
        <f t="shared" si="2"/>
        <v>Članarine i norme</v>
      </c>
      <c r="G50" s="387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390">
        <v>3000</v>
      </c>
      <c r="K50" s="390">
        <v>3000</v>
      </c>
      <c r="L50" s="390">
        <v>3000</v>
      </c>
      <c r="M50" s="49"/>
      <c r="N50" s="246" t="str">
        <f>IF(C50="","",'OPĆI DIO'!$C$1)</f>
        <v>1907 SVEUČILIŠTE U ZAGREBU - FAKULTET POLITIČKIH ZNANOSTI</v>
      </c>
      <c r="O50" s="40" t="str">
        <f t="shared" si="5"/>
        <v>329</v>
      </c>
      <c r="P50" s="40" t="str">
        <f t="shared" si="6"/>
        <v>32</v>
      </c>
      <c r="Q50" s="40" t="str">
        <f t="shared" si="7"/>
        <v>11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383">
        <v>11</v>
      </c>
      <c r="D51" s="45" t="str">
        <f t="shared" si="1"/>
        <v>Opći prihodi i primici</v>
      </c>
      <c r="E51" s="383">
        <v>3299</v>
      </c>
      <c r="F51" s="45" t="str">
        <f t="shared" si="2"/>
        <v>Ostali nespomenuti rashodi poslovanja</v>
      </c>
      <c r="G51" s="387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390">
        <v>4024</v>
      </c>
      <c r="K51" s="390">
        <v>4024</v>
      </c>
      <c r="L51" s="390">
        <v>4024</v>
      </c>
      <c r="M51" s="49"/>
      <c r="N51" s="246" t="str">
        <f>IF(C51="","",'OPĆI DIO'!$C$1)</f>
        <v>1907 SVEUČILIŠTE U ZAGREBU - FAKULTET POLITIČKIH ZNANOSTI</v>
      </c>
      <c r="O51" s="40" t="str">
        <f t="shared" si="5"/>
        <v>329</v>
      </c>
      <c r="P51" s="40" t="str">
        <f t="shared" si="6"/>
        <v>32</v>
      </c>
      <c r="Q51" s="40" t="str">
        <f t="shared" si="7"/>
        <v>11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383">
        <v>11</v>
      </c>
      <c r="D52" s="45" t="str">
        <f t="shared" si="1"/>
        <v>Opći prihodi i primici</v>
      </c>
      <c r="E52" s="383">
        <v>3431</v>
      </c>
      <c r="F52" s="45" t="str">
        <f t="shared" si="2"/>
        <v>Bankarske usluge i usluge platnog prometa</v>
      </c>
      <c r="G52" s="387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390">
        <v>2064</v>
      </c>
      <c r="K52" s="390">
        <v>2064</v>
      </c>
      <c r="L52" s="390">
        <v>2064</v>
      </c>
      <c r="M52" s="49"/>
      <c r="N52" s="246" t="str">
        <f>IF(C52="","",'OPĆI DIO'!$C$1)</f>
        <v>1907 SVEUČILIŠTE U ZAGREBU - FAKULTET POLITIČKIH ZNANOSTI</v>
      </c>
      <c r="O52" s="40" t="str">
        <f t="shared" si="5"/>
        <v>343</v>
      </c>
      <c r="P52" s="40" t="str">
        <f t="shared" si="6"/>
        <v>34</v>
      </c>
      <c r="Q52" s="40" t="str">
        <f t="shared" si="7"/>
        <v>11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383">
        <v>11</v>
      </c>
      <c r="D53" s="45" t="str">
        <f t="shared" si="1"/>
        <v>Opći prihodi i primici</v>
      </c>
      <c r="E53" s="383">
        <v>3721</v>
      </c>
      <c r="F53" s="45" t="str">
        <f t="shared" si="2"/>
        <v>Naknade građanima i kućanstvima u novcu</v>
      </c>
      <c r="G53" s="387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390">
        <v>20640</v>
      </c>
      <c r="K53" s="390">
        <v>20640</v>
      </c>
      <c r="L53" s="390">
        <v>20640</v>
      </c>
      <c r="M53" s="49"/>
      <c r="N53" s="246" t="str">
        <f>IF(C53="","",'OPĆI DIO'!$C$1)</f>
        <v>1907 SVEUČILIŠTE U ZAGREBU - FAKULTET POLITIČKIH ZNANOSTI</v>
      </c>
      <c r="O53" s="40" t="str">
        <f t="shared" si="5"/>
        <v>372</v>
      </c>
      <c r="P53" s="40" t="str">
        <f t="shared" si="6"/>
        <v>37</v>
      </c>
      <c r="Q53" s="40" t="str">
        <f t="shared" si="7"/>
        <v>11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383">
        <v>11</v>
      </c>
      <c r="D54" s="45" t="str">
        <f t="shared" si="1"/>
        <v>Opći prihodi i primici</v>
      </c>
      <c r="E54" s="383">
        <v>4123</v>
      </c>
      <c r="F54" s="45" t="str">
        <f t="shared" si="2"/>
        <v>Licence</v>
      </c>
      <c r="G54" s="387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390">
        <v>1238</v>
      </c>
      <c r="K54" s="390">
        <v>1238</v>
      </c>
      <c r="L54" s="390">
        <v>1238</v>
      </c>
      <c r="M54" s="49"/>
      <c r="N54" s="246" t="str">
        <f>IF(C54="","",'OPĆI DIO'!$C$1)</f>
        <v>1907 SVEUČILIŠTE U ZAGREBU - FAKULTET POLITIČKIH ZNANOSTI</v>
      </c>
      <c r="O54" s="40" t="str">
        <f t="shared" si="5"/>
        <v>412</v>
      </c>
      <c r="P54" s="40" t="str">
        <f t="shared" si="6"/>
        <v>41</v>
      </c>
      <c r="Q54" s="40" t="str">
        <f t="shared" si="7"/>
        <v>11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383">
        <v>11</v>
      </c>
      <c r="D55" s="45" t="str">
        <f t="shared" si="1"/>
        <v>Opći prihodi i primici</v>
      </c>
      <c r="E55" s="383">
        <v>4241</v>
      </c>
      <c r="F55" s="45" t="str">
        <f t="shared" si="2"/>
        <v>Knjige</v>
      </c>
      <c r="G55" s="387" t="s">
        <v>665</v>
      </c>
      <c r="H55" s="45" t="str">
        <f t="shared" si="3"/>
        <v>PROGRAMSKO FINANCIRANJE JAVNIH VISOKIH UČILIŠTA</v>
      </c>
      <c r="I55" s="45" t="str">
        <f t="shared" si="4"/>
        <v>0942</v>
      </c>
      <c r="J55" s="390">
        <v>8669</v>
      </c>
      <c r="K55" s="390">
        <v>8669</v>
      </c>
      <c r="L55" s="390">
        <v>8669</v>
      </c>
      <c r="M55" s="49"/>
      <c r="N55" s="246" t="str">
        <f>IF(C55="","",'OPĆI DIO'!$C$1)</f>
        <v>1907 SVEUČILIŠTE U ZAGREBU - FAKULTET POLITIČKIH ZNANOSTI</v>
      </c>
      <c r="O55" s="40" t="str">
        <f t="shared" si="5"/>
        <v>424</v>
      </c>
      <c r="P55" s="40" t="str">
        <f t="shared" si="6"/>
        <v>42</v>
      </c>
      <c r="Q55" s="40" t="str">
        <f t="shared" si="7"/>
        <v>11</v>
      </c>
      <c r="R55" s="40" t="str">
        <f t="shared" si="8"/>
        <v>94</v>
      </c>
      <c r="S55" s="40" t="str">
        <f t="shared" si="9"/>
        <v>4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383">
        <v>31</v>
      </c>
      <c r="D56" s="45" t="str">
        <f t="shared" si="1"/>
        <v>Vlastiti prihodi</v>
      </c>
      <c r="E56" s="383">
        <v>3111</v>
      </c>
      <c r="F56" s="45" t="str">
        <f t="shared" si="2"/>
        <v>Plaće za redovan rad</v>
      </c>
      <c r="G56" s="388" t="s">
        <v>144</v>
      </c>
      <c r="H56" s="45" t="str">
        <f t="shared" si="3"/>
        <v>REDOVNA DJELATNOST SVEUČILIŠTA U ZAGREBU (IZ EVIDENCIJSKIH PRIHODA)</v>
      </c>
      <c r="I56" s="45" t="str">
        <f t="shared" si="4"/>
        <v>0942</v>
      </c>
      <c r="J56" s="390">
        <v>77740</v>
      </c>
      <c r="K56" s="390">
        <v>104740</v>
      </c>
      <c r="L56" s="390">
        <v>104740</v>
      </c>
      <c r="M56" s="49"/>
      <c r="N56" s="246" t="str">
        <f>IF(C56="","",'OPĆI DIO'!$C$1)</f>
        <v>1907 SVEUČILIŠTE U ZAGREBU - FAKULTET POLITIČKIH ZNANOSTI</v>
      </c>
      <c r="O56" s="40" t="str">
        <f t="shared" si="5"/>
        <v>311</v>
      </c>
      <c r="P56" s="40" t="str">
        <f t="shared" si="6"/>
        <v>31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383">
        <v>31</v>
      </c>
      <c r="D57" s="45" t="str">
        <f t="shared" si="1"/>
        <v>Vlastiti prihodi</v>
      </c>
      <c r="E57" s="383">
        <v>3121</v>
      </c>
      <c r="F57" s="45" t="str">
        <f t="shared" si="2"/>
        <v>Ostali rashodi za zaposlene</v>
      </c>
      <c r="G57" s="388" t="s">
        <v>144</v>
      </c>
      <c r="H57" s="45" t="str">
        <f t="shared" si="3"/>
        <v>REDOVNA DJELATNOST SVEUČILIŠTA U ZAGREBU (IZ EVIDENCIJSKIH PRIHODA)</v>
      </c>
      <c r="I57" s="45" t="str">
        <f t="shared" si="4"/>
        <v>0942</v>
      </c>
      <c r="J57" s="390">
        <v>12045</v>
      </c>
      <c r="K57" s="390">
        <v>12045</v>
      </c>
      <c r="L57" s="390">
        <v>12045</v>
      </c>
      <c r="M57" s="49"/>
      <c r="N57" s="246" t="str">
        <f>IF(C57="","",'OPĆI DIO'!$C$1)</f>
        <v>1907 SVEUČILIŠTE U ZAGREBU - FAKULTET POLITIČKIH ZNANOSTI</v>
      </c>
      <c r="O57" s="40" t="str">
        <f t="shared" si="5"/>
        <v>312</v>
      </c>
      <c r="P57" s="40" t="str">
        <f t="shared" si="6"/>
        <v>31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383">
        <v>31</v>
      </c>
      <c r="D58" s="45" t="str">
        <f t="shared" si="1"/>
        <v>Vlastiti prihodi</v>
      </c>
      <c r="E58" s="383">
        <v>3211</v>
      </c>
      <c r="F58" s="45" t="str">
        <f t="shared" si="2"/>
        <v>Službena putovanja</v>
      </c>
      <c r="G58" s="388" t="s">
        <v>144</v>
      </c>
      <c r="H58" s="45" t="str">
        <f t="shared" si="3"/>
        <v>REDOVNA DJELATNOST SVEUČILIŠTA U ZAGREBU (IZ EVIDENCIJSKIH PRIHODA)</v>
      </c>
      <c r="I58" s="45" t="str">
        <f t="shared" si="4"/>
        <v>0942</v>
      </c>
      <c r="J58" s="390">
        <v>8000</v>
      </c>
      <c r="K58" s="390">
        <v>8000</v>
      </c>
      <c r="L58" s="390">
        <v>8000</v>
      </c>
      <c r="M58" s="49"/>
      <c r="N58" s="246" t="str">
        <f>IF(C58="","",'OPĆI DIO'!$C$1)</f>
        <v>1907 SVEUČILIŠTE U ZAGREBU - FAKULTET POLITIČKIH ZNANOSTI</v>
      </c>
      <c r="O58" s="40" t="str">
        <f t="shared" si="5"/>
        <v>321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383">
        <v>31</v>
      </c>
      <c r="D59" s="45" t="str">
        <f t="shared" si="1"/>
        <v>Vlastiti prihodi</v>
      </c>
      <c r="E59" s="383">
        <v>3221</v>
      </c>
      <c r="F59" s="45" t="str">
        <f t="shared" si="2"/>
        <v>Uredski materijal i ostali materijalni rashodi</v>
      </c>
      <c r="G59" s="388" t="s">
        <v>144</v>
      </c>
      <c r="H59" s="45" t="str">
        <f t="shared" si="3"/>
        <v>REDOVNA DJELATNOST SVEUČILIŠTA U ZAGREBU (IZ EVIDENCIJSKIH PRIHODA)</v>
      </c>
      <c r="I59" s="45" t="str">
        <f t="shared" si="4"/>
        <v>0942</v>
      </c>
      <c r="J59" s="390">
        <v>3000</v>
      </c>
      <c r="K59" s="390">
        <v>3000</v>
      </c>
      <c r="L59" s="390">
        <v>3000</v>
      </c>
      <c r="M59" s="49"/>
      <c r="N59" s="246" t="str">
        <f>IF(C59="","",'OPĆI DIO'!$C$1)</f>
        <v>1907 SVEUČILIŠTE U ZAGREBU - FAKULTET POLITIČKIH ZNANOSTI</v>
      </c>
      <c r="O59" s="40" t="str">
        <f t="shared" si="5"/>
        <v>322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383">
        <v>31</v>
      </c>
      <c r="D60" s="45" t="str">
        <f t="shared" si="1"/>
        <v>Vlastiti prihodi</v>
      </c>
      <c r="E60" s="383">
        <v>3237</v>
      </c>
      <c r="F60" s="45" t="str">
        <f t="shared" si="2"/>
        <v>Intelektualne i osobne usluge</v>
      </c>
      <c r="G60" s="388" t="s">
        <v>144</v>
      </c>
      <c r="H60" s="45" t="str">
        <f t="shared" si="3"/>
        <v>REDOVNA DJELATNOST SVEUČILIŠTA U ZAGREBU (IZ EVIDENCIJSKIH PRIHODA)</v>
      </c>
      <c r="I60" s="45" t="str">
        <f t="shared" si="4"/>
        <v>0942</v>
      </c>
      <c r="J60" s="390">
        <v>30000</v>
      </c>
      <c r="K60" s="390">
        <v>30000</v>
      </c>
      <c r="L60" s="390">
        <v>30000</v>
      </c>
      <c r="M60" s="49"/>
      <c r="N60" s="246" t="str">
        <f>IF(C60="","",'OPĆI DIO'!$C$1)</f>
        <v>1907 SVEUČILIŠTE U ZAGREBU - FAKULTET POLITIČKIH ZNANOSTI</v>
      </c>
      <c r="O60" s="40" t="str">
        <f t="shared" si="5"/>
        <v>323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383">
        <v>31</v>
      </c>
      <c r="D61" s="45" t="str">
        <f t="shared" si="1"/>
        <v>Vlastiti prihodi</v>
      </c>
      <c r="E61" s="383">
        <v>3238</v>
      </c>
      <c r="F61" s="45" t="str">
        <f t="shared" si="2"/>
        <v>Računalne usluge</v>
      </c>
      <c r="G61" s="388" t="s">
        <v>144</v>
      </c>
      <c r="H61" s="45" t="str">
        <f t="shared" si="3"/>
        <v>REDOVNA DJELATNOST SVEUČILIŠTA U ZAGREBU (IZ EVIDENCIJSKIH PRIHODA)</v>
      </c>
      <c r="I61" s="45" t="str">
        <f t="shared" si="4"/>
        <v>0942</v>
      </c>
      <c r="J61" s="390">
        <v>300</v>
      </c>
      <c r="K61" s="390">
        <v>300</v>
      </c>
      <c r="L61" s="390">
        <v>300</v>
      </c>
      <c r="M61" s="49"/>
      <c r="N61" s="246" t="str">
        <f>IF(C61="","",'OPĆI DIO'!$C$1)</f>
        <v>1907 SVEUČILIŠTE U ZAGREBU - FAKULTET POLITIČKIH ZNANOSTI</v>
      </c>
      <c r="O61" s="40" t="str">
        <f t="shared" si="5"/>
        <v>323</v>
      </c>
      <c r="P61" s="40" t="str">
        <f t="shared" si="6"/>
        <v>32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383">
        <v>31</v>
      </c>
      <c r="D62" s="45" t="str">
        <f t="shared" si="1"/>
        <v>Vlastiti prihodi</v>
      </c>
      <c r="E62" s="383">
        <v>3239</v>
      </c>
      <c r="F62" s="45" t="str">
        <f t="shared" si="2"/>
        <v>Ostale usluge</v>
      </c>
      <c r="G62" s="388" t="s">
        <v>144</v>
      </c>
      <c r="H62" s="45" t="str">
        <f t="shared" si="3"/>
        <v>REDOVNA DJELATNOST SVEUČILIŠTA U ZAGREBU (IZ EVIDENCIJSKIH PRIHODA)</v>
      </c>
      <c r="I62" s="45" t="str">
        <f t="shared" si="4"/>
        <v>0942</v>
      </c>
      <c r="J62" s="390">
        <v>1510</v>
      </c>
      <c r="K62" s="390">
        <v>1510</v>
      </c>
      <c r="L62" s="390">
        <v>1510</v>
      </c>
      <c r="M62" s="49"/>
      <c r="N62" s="246" t="str">
        <f>IF(C62="","",'OPĆI DIO'!$C$1)</f>
        <v>1907 SVEUČILIŠTE U ZAGREBU - FAKULTET POLITIČKIH ZNANOSTI</v>
      </c>
      <c r="O62" s="40" t="str">
        <f t="shared" si="5"/>
        <v>323</v>
      </c>
      <c r="P62" s="40" t="str">
        <f t="shared" si="6"/>
        <v>32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383">
        <v>31</v>
      </c>
      <c r="D63" s="45" t="str">
        <f t="shared" si="1"/>
        <v>Vlastiti prihodi</v>
      </c>
      <c r="E63" s="383">
        <v>3241</v>
      </c>
      <c r="F63" s="45" t="str">
        <f t="shared" si="2"/>
        <v>Naknade troškova osobama izvan radnog odnosa</v>
      </c>
      <c r="G63" s="388" t="s">
        <v>144</v>
      </c>
      <c r="H63" s="45" t="str">
        <f t="shared" si="3"/>
        <v>REDOVNA DJELATNOST SVEUČILIŠTA U ZAGREBU (IZ EVIDENCIJSKIH PRIHODA)</v>
      </c>
      <c r="I63" s="45" t="str">
        <f t="shared" si="4"/>
        <v>0942</v>
      </c>
      <c r="J63" s="390">
        <v>3000</v>
      </c>
      <c r="K63" s="390">
        <v>3000</v>
      </c>
      <c r="L63" s="390">
        <v>3000</v>
      </c>
      <c r="M63" s="49"/>
      <c r="N63" s="246" t="str">
        <f>IF(C63="","",'OPĆI DIO'!$C$1)</f>
        <v>1907 SVEUČILIŠTE U ZAGREBU - FAKULTET POLITIČKIH ZNANOSTI</v>
      </c>
      <c r="O63" s="40" t="str">
        <f t="shared" si="5"/>
        <v>324</v>
      </c>
      <c r="P63" s="40" t="str">
        <f t="shared" si="6"/>
        <v>32</v>
      </c>
      <c r="Q63" s="40" t="str">
        <f t="shared" si="7"/>
        <v>31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383">
        <v>31</v>
      </c>
      <c r="D64" s="45" t="str">
        <f t="shared" si="1"/>
        <v>Vlastiti prihodi</v>
      </c>
      <c r="E64" s="383">
        <v>3293</v>
      </c>
      <c r="F64" s="45" t="str">
        <f t="shared" si="2"/>
        <v>Reprezentacija</v>
      </c>
      <c r="G64" s="388" t="s">
        <v>144</v>
      </c>
      <c r="H64" s="45" t="str">
        <f t="shared" si="3"/>
        <v>REDOVNA DJELATNOST SVEUČILIŠTA U ZAGREBU (IZ EVIDENCIJSKIH PRIHODA)</v>
      </c>
      <c r="I64" s="45" t="str">
        <f t="shared" si="4"/>
        <v>0942</v>
      </c>
      <c r="J64" s="390">
        <v>800</v>
      </c>
      <c r="K64" s="390">
        <v>800</v>
      </c>
      <c r="L64" s="390">
        <v>800</v>
      </c>
      <c r="M64" s="49"/>
      <c r="N64" s="246" t="str">
        <f>IF(C64="","",'OPĆI DIO'!$C$1)</f>
        <v>1907 SVEUČILIŠTE U ZAGREBU - FAKULTET POLITIČKIH ZNANOSTI</v>
      </c>
      <c r="O64" s="40" t="str">
        <f t="shared" si="5"/>
        <v>329</v>
      </c>
      <c r="P64" s="40" t="str">
        <f t="shared" si="6"/>
        <v>32</v>
      </c>
      <c r="Q64" s="40" t="str">
        <f t="shared" si="7"/>
        <v>31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383">
        <v>31</v>
      </c>
      <c r="D65" s="45" t="str">
        <f t="shared" si="1"/>
        <v>Vlastiti prihodi</v>
      </c>
      <c r="E65" s="383">
        <v>3294</v>
      </c>
      <c r="F65" s="45" t="str">
        <f t="shared" si="2"/>
        <v>Članarine i norme</v>
      </c>
      <c r="G65" s="388" t="s">
        <v>144</v>
      </c>
      <c r="H65" s="45" t="str">
        <f t="shared" si="3"/>
        <v>REDOVNA DJELATNOST SVEUČILIŠTA U ZAGREBU (IZ EVIDENCIJSKIH PRIHODA)</v>
      </c>
      <c r="I65" s="45" t="str">
        <f t="shared" si="4"/>
        <v>0942</v>
      </c>
      <c r="J65" s="390">
        <v>100</v>
      </c>
      <c r="K65" s="390">
        <v>100</v>
      </c>
      <c r="L65" s="390">
        <v>100</v>
      </c>
      <c r="M65" s="49"/>
      <c r="N65" s="246" t="str">
        <f>IF(C65="","",'OPĆI DIO'!$C$1)</f>
        <v>1907 SVEUČILIŠTE U ZAGREBU - FAKULTET POLITIČKIH ZNANOSTI</v>
      </c>
      <c r="O65" s="40" t="str">
        <f t="shared" si="5"/>
        <v>329</v>
      </c>
      <c r="P65" s="40" t="str">
        <f t="shared" si="6"/>
        <v>32</v>
      </c>
      <c r="Q65" s="40" t="str">
        <f t="shared" si="7"/>
        <v>31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383">
        <v>31</v>
      </c>
      <c r="D66" s="45" t="str">
        <f t="shared" si="1"/>
        <v>Vlastiti prihodi</v>
      </c>
      <c r="E66" s="383">
        <v>3299</v>
      </c>
      <c r="F66" s="45" t="str">
        <f t="shared" si="2"/>
        <v>Ostali nespomenuti rashodi poslovanja</v>
      </c>
      <c r="G66" s="388" t="s">
        <v>144</v>
      </c>
      <c r="H66" s="45" t="str">
        <f t="shared" si="3"/>
        <v>REDOVNA DJELATNOST SVEUČILIŠTA U ZAGREBU (IZ EVIDENCIJSKIH PRIHODA)</v>
      </c>
      <c r="I66" s="45" t="str">
        <f t="shared" si="4"/>
        <v>0942</v>
      </c>
      <c r="J66" s="390">
        <v>500</v>
      </c>
      <c r="K66" s="390">
        <v>500</v>
      </c>
      <c r="L66" s="390">
        <v>500</v>
      </c>
      <c r="M66" s="49"/>
      <c r="N66" s="246" t="str">
        <f>IF(C66="","",'OPĆI DIO'!$C$1)</f>
        <v>1907 SVEUČILIŠTE U ZAGREBU - FAKULTET POLITIČKIH ZNANOSTI</v>
      </c>
      <c r="O66" s="40" t="str">
        <f t="shared" si="5"/>
        <v>329</v>
      </c>
      <c r="P66" s="40" t="str">
        <f t="shared" si="6"/>
        <v>32</v>
      </c>
      <c r="Q66" s="40" t="str">
        <f t="shared" si="7"/>
        <v>31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383">
        <v>31</v>
      </c>
      <c r="D67" s="45" t="str">
        <f t="shared" ref="D67:D130" si="14">IFERROR(VLOOKUP(C67,$T$6:$U$24,2,FALSE),"")</f>
        <v>Vlastiti prihodi</v>
      </c>
      <c r="E67" s="383">
        <v>3721</v>
      </c>
      <c r="F67" s="45" t="str">
        <f t="shared" si="2"/>
        <v>Naknade građanima i kućanstvima u novcu</v>
      </c>
      <c r="G67" s="388" t="s">
        <v>144</v>
      </c>
      <c r="H67" s="45" t="str">
        <f t="shared" si="3"/>
        <v>REDOVNA DJELATNOST SVEUČILIŠTA U ZAGREBU (IZ EVIDENCIJSKIH PRIHODA)</v>
      </c>
      <c r="I67" s="45" t="str">
        <f t="shared" si="4"/>
        <v>0942</v>
      </c>
      <c r="J67" s="390">
        <v>600</v>
      </c>
      <c r="K67" s="390">
        <v>600</v>
      </c>
      <c r="L67" s="390">
        <v>600</v>
      </c>
      <c r="M67" s="49"/>
      <c r="N67" s="246" t="str">
        <f>IF(C67="","",'OPĆI DIO'!$C$1)</f>
        <v>1907 SVEUČILIŠTE U ZAGREBU - FAKULTET POLITIČKIH ZNANOSTI</v>
      </c>
      <c r="O67" s="40" t="str">
        <f t="shared" si="5"/>
        <v>372</v>
      </c>
      <c r="P67" s="40" t="str">
        <f t="shared" si="6"/>
        <v>37</v>
      </c>
      <c r="Q67" s="40" t="str">
        <f t="shared" si="7"/>
        <v>31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383">
        <v>31</v>
      </c>
      <c r="D68" s="45" t="str">
        <f t="shared" si="14"/>
        <v>Vlastiti prihodi</v>
      </c>
      <c r="E68" s="383">
        <v>3132</v>
      </c>
      <c r="F68" s="45" t="str">
        <f t="shared" ref="F68:F131" si="15">IFERROR(VLOOKUP(E68,$W$5:$Y$129,2,FALSE),"")</f>
        <v>Doprinosi za obvezno zdravstveno osiguranje</v>
      </c>
      <c r="G68" s="388" t="s">
        <v>144</v>
      </c>
      <c r="H68" s="45" t="str">
        <f t="shared" ref="H68:H131" si="16">IFERROR(VLOOKUP(G68,$AC$6:$AD$344,2,FALSE),"")</f>
        <v>REDOVNA DJELATNOST SVEUČILIŠTA U ZAGREBU (IZ EVIDENCIJSKIH PRIHODA)</v>
      </c>
      <c r="I68" s="45" t="str">
        <f t="shared" ref="I68:I131" si="17">IFERROR(VLOOKUP(G68,$AC$6:$AG$344,3,FALSE),"")</f>
        <v>0942</v>
      </c>
      <c r="J68" s="390">
        <v>17279</v>
      </c>
      <c r="K68" s="390">
        <v>17279</v>
      </c>
      <c r="L68" s="390">
        <v>17279</v>
      </c>
      <c r="M68" s="49"/>
      <c r="N68" s="246" t="str">
        <f>IF(C68="","",'OPĆI DIO'!$C$1)</f>
        <v>1907 SVEUČILIŠTE U ZAGREBU - FAKULTET POLITIČKIH ZNANOSTI</v>
      </c>
      <c r="O68" s="40" t="str">
        <f t="shared" ref="O68:O131" si="18">LEFT(E68,3)</f>
        <v>313</v>
      </c>
      <c r="P68" s="40" t="str">
        <f t="shared" ref="P68:P131" si="19">LEFT(E68,2)</f>
        <v>31</v>
      </c>
      <c r="Q68" s="40" t="str">
        <f t="shared" ref="Q68:Q131" si="20">LEFT(C68,3)</f>
        <v>31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383">
        <v>43</v>
      </c>
      <c r="D69" s="45" t="str">
        <f t="shared" si="14"/>
        <v>Ostali prihodi za posebne namjene</v>
      </c>
      <c r="E69" s="383">
        <v>3113</v>
      </c>
      <c r="F69" s="45" t="str">
        <f t="shared" si="15"/>
        <v>Plaće za prekovremeni rad</v>
      </c>
      <c r="G69" s="388" t="s">
        <v>144</v>
      </c>
      <c r="H69" s="45" t="str">
        <f t="shared" si="16"/>
        <v>REDOVNA DJELATNOST SVEUČILIŠTA U ZAGREBU (IZ EVIDENCIJSKIH PRIHODA)</v>
      </c>
      <c r="I69" s="45" t="str">
        <f t="shared" si="17"/>
        <v>0942</v>
      </c>
      <c r="J69" s="390">
        <v>15365</v>
      </c>
      <c r="K69" s="390">
        <v>15365</v>
      </c>
      <c r="L69" s="390">
        <v>15365</v>
      </c>
      <c r="M69" s="49"/>
      <c r="N69" s="246" t="str">
        <f>IF(C69="","",'OPĆI DIO'!$C$1)</f>
        <v>1907 SVEUČILIŠTE U ZAGREBU - FAKULTET POLITIČKIH ZNANOSTI</v>
      </c>
      <c r="O69" s="40" t="str">
        <f t="shared" si="18"/>
        <v>311</v>
      </c>
      <c r="P69" s="40" t="str">
        <f t="shared" si="19"/>
        <v>31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383">
        <v>43</v>
      </c>
      <c r="D70" s="45" t="str">
        <f t="shared" si="14"/>
        <v>Ostali prihodi za posebne namjene</v>
      </c>
      <c r="E70" s="383">
        <v>3121</v>
      </c>
      <c r="F70" s="45" t="str">
        <f t="shared" si="15"/>
        <v>Ostali rashodi za zaposlene</v>
      </c>
      <c r="G70" s="388" t="s">
        <v>144</v>
      </c>
      <c r="H70" s="45" t="str">
        <f t="shared" si="16"/>
        <v>REDOVNA DJELATNOST SVEUČILIŠTA U ZAGREBU (IZ EVIDENCIJSKIH PRIHODA)</v>
      </c>
      <c r="I70" s="45" t="str">
        <f t="shared" si="17"/>
        <v>0942</v>
      </c>
      <c r="J70" s="390">
        <v>600</v>
      </c>
      <c r="K70" s="390">
        <v>600</v>
      </c>
      <c r="L70" s="390">
        <v>600</v>
      </c>
      <c r="M70" s="49"/>
      <c r="N70" s="246" t="str">
        <f>IF(C70="","",'OPĆI DIO'!$C$1)</f>
        <v>1907 SVEUČILIŠTE U ZAGREBU - FAKULTET POLITIČKIH ZNANOSTI</v>
      </c>
      <c r="O70" s="40" t="str">
        <f t="shared" si="18"/>
        <v>312</v>
      </c>
      <c r="P70" s="40" t="str">
        <f t="shared" si="19"/>
        <v>31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383">
        <v>43</v>
      </c>
      <c r="D71" s="45" t="str">
        <f t="shared" si="14"/>
        <v>Ostali prihodi za posebne namjene</v>
      </c>
      <c r="E71" s="383">
        <v>3132</v>
      </c>
      <c r="F71" s="45" t="str">
        <f t="shared" si="15"/>
        <v>Doprinosi za obvezno zdravstveno osiguranje</v>
      </c>
      <c r="G71" s="388" t="s">
        <v>144</v>
      </c>
      <c r="H71" s="45" t="str">
        <f t="shared" si="16"/>
        <v>REDOVNA DJELATNOST SVEUČILIŠTA U ZAGREBU (IZ EVIDENCIJSKIH PRIHODA)</v>
      </c>
      <c r="I71" s="45" t="str">
        <f t="shared" si="17"/>
        <v>0942</v>
      </c>
      <c r="J71" s="390">
        <v>17020</v>
      </c>
      <c r="K71" s="390">
        <v>17020</v>
      </c>
      <c r="L71" s="390">
        <v>17020</v>
      </c>
      <c r="M71" s="49"/>
      <c r="N71" s="246" t="str">
        <f>IF(C71="","",'OPĆI DIO'!$C$1)</f>
        <v>1907 SVEUČILIŠTE U ZAGREBU - FAKULTET POLITIČKIH ZNANOSTI</v>
      </c>
      <c r="O71" s="40" t="str">
        <f t="shared" si="18"/>
        <v>313</v>
      </c>
      <c r="P71" s="40" t="str">
        <f t="shared" si="19"/>
        <v>31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383">
        <v>43</v>
      </c>
      <c r="D72" s="45" t="str">
        <f t="shared" si="14"/>
        <v>Ostali prihodi za posebne namjene</v>
      </c>
      <c r="E72" s="383">
        <v>3211</v>
      </c>
      <c r="F72" s="45" t="str">
        <f t="shared" si="15"/>
        <v>Službena putovanja</v>
      </c>
      <c r="G72" s="388" t="s">
        <v>144</v>
      </c>
      <c r="H72" s="45" t="str">
        <f t="shared" si="16"/>
        <v>REDOVNA DJELATNOST SVEUČILIŠTA U ZAGREBU (IZ EVIDENCIJSKIH PRIHODA)</v>
      </c>
      <c r="I72" s="45" t="str">
        <f t="shared" si="17"/>
        <v>0942</v>
      </c>
      <c r="J72" s="390">
        <v>6780</v>
      </c>
      <c r="K72" s="390">
        <v>6780</v>
      </c>
      <c r="L72" s="390">
        <v>6780</v>
      </c>
      <c r="M72" s="49"/>
      <c r="N72" s="246" t="str">
        <f>IF(C72="","",'OPĆI DIO'!$C$1)</f>
        <v>1907 SVEUČILIŠTE U ZAGREBU - FAKULTET POLITIČKIH ZNANOSTI</v>
      </c>
      <c r="O72" s="40" t="str">
        <f t="shared" si="18"/>
        <v>321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383">
        <v>43</v>
      </c>
      <c r="D73" s="45" t="str">
        <f t="shared" si="14"/>
        <v>Ostali prihodi za posebne namjene</v>
      </c>
      <c r="E73" s="383">
        <v>3213</v>
      </c>
      <c r="F73" s="45" t="str">
        <f t="shared" si="15"/>
        <v>Stručno usavršavanje zaposlenika</v>
      </c>
      <c r="G73" s="388" t="s">
        <v>144</v>
      </c>
      <c r="H73" s="45" t="str">
        <f t="shared" si="16"/>
        <v>REDOVNA DJELATNOST SVEUČILIŠTA U ZAGREBU (IZ EVIDENCIJSKIH PRIHODA)</v>
      </c>
      <c r="I73" s="45" t="str">
        <f t="shared" si="17"/>
        <v>0942</v>
      </c>
      <c r="J73" s="390">
        <v>610</v>
      </c>
      <c r="K73" s="390">
        <v>610</v>
      </c>
      <c r="L73" s="390">
        <v>610</v>
      </c>
      <c r="M73" s="49"/>
      <c r="N73" s="246" t="str">
        <f>IF(C73="","",'OPĆI DIO'!$C$1)</f>
        <v>1907 SVEUČILIŠTE U ZAGREBU - FAKULTET POLITIČKIH ZNANOSTI</v>
      </c>
      <c r="O73" s="40" t="str">
        <f t="shared" si="18"/>
        <v>321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383">
        <v>43</v>
      </c>
      <c r="D74" s="45" t="str">
        <f t="shared" si="14"/>
        <v>Ostali prihodi za posebne namjene</v>
      </c>
      <c r="E74" s="383">
        <v>3221</v>
      </c>
      <c r="F74" s="45" t="str">
        <f t="shared" si="15"/>
        <v>Uredski materijal i ostali materijalni rashodi</v>
      </c>
      <c r="G74" s="388" t="s">
        <v>144</v>
      </c>
      <c r="H74" s="45" t="str">
        <f t="shared" si="16"/>
        <v>REDOVNA DJELATNOST SVEUČILIŠTA U ZAGREBU (IZ EVIDENCIJSKIH PRIHODA)</v>
      </c>
      <c r="I74" s="45" t="str">
        <f t="shared" si="17"/>
        <v>0942</v>
      </c>
      <c r="J74" s="390">
        <v>2090</v>
      </c>
      <c r="K74" s="390">
        <v>2090</v>
      </c>
      <c r="L74" s="390">
        <v>2090</v>
      </c>
      <c r="M74" s="49"/>
      <c r="N74" s="246" t="str">
        <f>IF(C74="","",'OPĆI DIO'!$C$1)</f>
        <v>1907 SVEUČILIŠTE U ZAGREBU - FAKULTET POLITIČKIH ZNANOSTI</v>
      </c>
      <c r="O74" s="40" t="str">
        <f t="shared" si="18"/>
        <v>322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383">
        <v>43</v>
      </c>
      <c r="D75" s="45" t="str">
        <f t="shared" si="14"/>
        <v>Ostali prihodi za posebne namjene</v>
      </c>
      <c r="E75" s="383">
        <v>3223</v>
      </c>
      <c r="F75" s="45" t="str">
        <f t="shared" si="15"/>
        <v>Energija</v>
      </c>
      <c r="G75" s="388" t="s">
        <v>144</v>
      </c>
      <c r="H75" s="45" t="str">
        <f t="shared" si="16"/>
        <v>REDOVNA DJELATNOST SVEUČILIŠTA U ZAGREBU (IZ EVIDENCIJSKIH PRIHODA)</v>
      </c>
      <c r="I75" s="45" t="str">
        <f t="shared" si="17"/>
        <v>0942</v>
      </c>
      <c r="J75" s="390">
        <v>210</v>
      </c>
      <c r="K75" s="390">
        <v>210</v>
      </c>
      <c r="L75" s="390">
        <v>210</v>
      </c>
      <c r="M75" s="49"/>
      <c r="N75" s="246" t="str">
        <f>IF(C75="","",'OPĆI DIO'!$C$1)</f>
        <v>1907 SVEUČILIŠTE U ZAGREBU - FAKULTET POLITIČKIH ZNANOSTI</v>
      </c>
      <c r="O75" s="40" t="str">
        <f t="shared" si="18"/>
        <v>322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383">
        <v>43</v>
      </c>
      <c r="D76" s="45" t="str">
        <f t="shared" si="14"/>
        <v>Ostali prihodi za posebne namjene</v>
      </c>
      <c r="E76" s="383">
        <v>3225</v>
      </c>
      <c r="F76" s="45" t="str">
        <f t="shared" si="15"/>
        <v>Sitni inventar i auto gume</v>
      </c>
      <c r="G76" s="388" t="s">
        <v>144</v>
      </c>
      <c r="H76" s="45" t="str">
        <f t="shared" si="16"/>
        <v>REDOVNA DJELATNOST SVEUČILIŠTA U ZAGREBU (IZ EVIDENCIJSKIH PRIHODA)</v>
      </c>
      <c r="I76" s="45" t="str">
        <f t="shared" si="17"/>
        <v>0942</v>
      </c>
      <c r="J76" s="390">
        <v>6000</v>
      </c>
      <c r="K76" s="390">
        <v>6000</v>
      </c>
      <c r="L76" s="390">
        <v>6000</v>
      </c>
      <c r="M76" s="49"/>
      <c r="N76" s="246" t="str">
        <f>IF(C76="","",'OPĆI DIO'!$C$1)</f>
        <v>1907 SVEUČILIŠTE U ZAGREBU - FAKULTET POLITIČKIH ZNANOSTI</v>
      </c>
      <c r="O76" s="40" t="str">
        <f t="shared" si="18"/>
        <v>322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383">
        <v>43</v>
      </c>
      <c r="D77" s="45" t="str">
        <f t="shared" si="14"/>
        <v>Ostali prihodi za posebne namjene</v>
      </c>
      <c r="E77" s="383">
        <v>3231</v>
      </c>
      <c r="F77" s="45" t="str">
        <f t="shared" si="15"/>
        <v>Usluge telefona, pošte i prijevoza</v>
      </c>
      <c r="G77" s="388" t="s">
        <v>144</v>
      </c>
      <c r="H77" s="45" t="str">
        <f t="shared" si="16"/>
        <v>REDOVNA DJELATNOST SVEUČILIŠTA U ZAGREBU (IZ EVIDENCIJSKIH PRIHODA)</v>
      </c>
      <c r="I77" s="45" t="str">
        <f t="shared" si="17"/>
        <v>0942</v>
      </c>
      <c r="J77" s="390">
        <v>17500</v>
      </c>
      <c r="K77" s="390">
        <v>17500</v>
      </c>
      <c r="L77" s="390">
        <v>17500</v>
      </c>
      <c r="M77" s="49"/>
      <c r="N77" s="246" t="str">
        <f>IF(C77="","",'OPĆI DIO'!$C$1)</f>
        <v>1907 SVEUČILIŠTE U ZAGREBU - FAKULTET POLITIČKIH ZNANOSTI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383">
        <v>43</v>
      </c>
      <c r="D78" s="45" t="str">
        <f t="shared" si="14"/>
        <v>Ostali prihodi za posebne namjene</v>
      </c>
      <c r="E78" s="383">
        <v>3232</v>
      </c>
      <c r="F78" s="45" t="str">
        <f t="shared" si="15"/>
        <v>Usluge tekućeg i investicijskog održavanja</v>
      </c>
      <c r="G78" s="388" t="s">
        <v>144</v>
      </c>
      <c r="H78" s="45" t="str">
        <f t="shared" si="16"/>
        <v>REDOVNA DJELATNOST SVEUČILIŠTA U ZAGREBU (IZ EVIDENCIJSKIH PRIHODA)</v>
      </c>
      <c r="I78" s="45" t="str">
        <f t="shared" si="17"/>
        <v>0942</v>
      </c>
      <c r="J78" s="390">
        <v>15000</v>
      </c>
      <c r="K78" s="390">
        <v>15000</v>
      </c>
      <c r="L78" s="390">
        <v>15000</v>
      </c>
      <c r="M78" s="49"/>
      <c r="N78" s="246" t="str">
        <f>IF(C78="","",'OPĆI DIO'!$C$1)</f>
        <v>1907 SVEUČILIŠTE U ZAGREBU - FAKULTET POLITIČKIH ZNANOSTI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383">
        <v>43</v>
      </c>
      <c r="D79" s="45" t="str">
        <f t="shared" si="14"/>
        <v>Ostali prihodi za posebne namjene</v>
      </c>
      <c r="E79" s="383">
        <v>3233</v>
      </c>
      <c r="F79" s="45" t="str">
        <f t="shared" si="15"/>
        <v>Usluge promidžbe i informiranja</v>
      </c>
      <c r="G79" s="388" t="s">
        <v>144</v>
      </c>
      <c r="H79" s="45" t="str">
        <f t="shared" si="16"/>
        <v>REDOVNA DJELATNOST SVEUČILIŠTA U ZAGREBU (IZ EVIDENCIJSKIH PRIHODA)</v>
      </c>
      <c r="I79" s="45" t="str">
        <f t="shared" si="17"/>
        <v>0942</v>
      </c>
      <c r="J79" s="390">
        <v>660</v>
      </c>
      <c r="K79" s="390">
        <v>660</v>
      </c>
      <c r="L79" s="390">
        <v>660</v>
      </c>
      <c r="M79" s="49"/>
      <c r="N79" s="246" t="str">
        <f>IF(C79="","",'OPĆI DIO'!$C$1)</f>
        <v>1907 SVEUČILIŠTE U ZAGREBU - FAKULTET POLITIČKIH ZNANOSTI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383">
        <v>43</v>
      </c>
      <c r="D80" s="45" t="str">
        <f t="shared" si="14"/>
        <v>Ostali prihodi za posebne namjene</v>
      </c>
      <c r="E80" s="383">
        <v>3234</v>
      </c>
      <c r="F80" s="45" t="str">
        <f t="shared" si="15"/>
        <v>Komunalne usluge</v>
      </c>
      <c r="G80" s="388" t="s">
        <v>144</v>
      </c>
      <c r="H80" s="45" t="str">
        <f t="shared" si="16"/>
        <v>REDOVNA DJELATNOST SVEUČILIŠTA U ZAGREBU (IZ EVIDENCIJSKIH PRIHODA)</v>
      </c>
      <c r="I80" s="45" t="str">
        <f t="shared" si="17"/>
        <v>0942</v>
      </c>
      <c r="J80" s="390">
        <v>14000</v>
      </c>
      <c r="K80" s="390">
        <v>14000</v>
      </c>
      <c r="L80" s="390">
        <v>14000</v>
      </c>
      <c r="M80" s="49"/>
      <c r="N80" s="246" t="str">
        <f>IF(C80="","",'OPĆI DIO'!$C$1)</f>
        <v>1907 SVEUČILIŠTE U ZAGREBU - FAKULTET POLITIČKIH ZNANOSTI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383">
        <v>43</v>
      </c>
      <c r="D81" s="45" t="str">
        <f t="shared" si="14"/>
        <v>Ostali prihodi za posebne namjene</v>
      </c>
      <c r="E81" s="383">
        <v>3227</v>
      </c>
      <c r="F81" s="45" t="str">
        <f t="shared" si="15"/>
        <v>Službena, radna i zaštitna odjeća i obuća</v>
      </c>
      <c r="G81" s="388" t="s">
        <v>144</v>
      </c>
      <c r="H81" s="45" t="str">
        <f t="shared" si="16"/>
        <v>REDOVNA DJELATNOST SVEUČILIŠTA U ZAGREBU (IZ EVIDENCIJSKIH PRIHODA)</v>
      </c>
      <c r="I81" s="45" t="str">
        <f t="shared" si="17"/>
        <v>0942</v>
      </c>
      <c r="J81" s="390">
        <v>900</v>
      </c>
      <c r="K81" s="390">
        <v>900</v>
      </c>
      <c r="L81" s="390">
        <v>900</v>
      </c>
      <c r="M81" s="49"/>
      <c r="N81" s="246" t="str">
        <f>IF(C81="","",'OPĆI DIO'!$C$1)</f>
        <v>1907 SVEUČILIŠTE U ZAGREBU - FAKULTET POLITIČKIH ZNANOSTI</v>
      </c>
      <c r="O81" s="40" t="str">
        <f t="shared" si="18"/>
        <v>322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383">
        <v>43</v>
      </c>
      <c r="D82" s="45" t="str">
        <f t="shared" si="14"/>
        <v>Ostali prihodi za posebne namjene</v>
      </c>
      <c r="E82" s="383">
        <v>3235</v>
      </c>
      <c r="F82" s="45" t="str">
        <f t="shared" si="15"/>
        <v>Zakupnine i najamnine</v>
      </c>
      <c r="G82" s="388" t="s">
        <v>144</v>
      </c>
      <c r="H82" s="45" t="str">
        <f t="shared" si="16"/>
        <v>REDOVNA DJELATNOST SVEUČILIŠTA U ZAGREBU (IZ EVIDENCIJSKIH PRIHODA)</v>
      </c>
      <c r="I82" s="45" t="str">
        <f t="shared" si="17"/>
        <v>0942</v>
      </c>
      <c r="J82" s="390">
        <v>20000</v>
      </c>
      <c r="K82" s="390">
        <v>20000</v>
      </c>
      <c r="L82" s="390">
        <v>20000</v>
      </c>
      <c r="M82" s="49"/>
      <c r="N82" s="246" t="str">
        <f>IF(C82="","",'OPĆI DIO'!$C$1)</f>
        <v>1907 SVEUČILIŠTE U ZAGREBU - FAKULTET POLITIČKIH ZNANOSTI</v>
      </c>
      <c r="O82" s="40" t="str">
        <f t="shared" si="18"/>
        <v>323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383">
        <v>43</v>
      </c>
      <c r="D83" s="45" t="str">
        <f t="shared" si="14"/>
        <v>Ostali prihodi za posebne namjene</v>
      </c>
      <c r="E83" s="383">
        <v>3236</v>
      </c>
      <c r="F83" s="45" t="str">
        <f t="shared" si="15"/>
        <v>Zdravstvene i veterinarske usluge</v>
      </c>
      <c r="G83" s="388" t="s">
        <v>144</v>
      </c>
      <c r="H83" s="45" t="str">
        <f t="shared" si="16"/>
        <v>REDOVNA DJELATNOST SVEUČILIŠTA U ZAGREBU (IZ EVIDENCIJSKIH PRIHODA)</v>
      </c>
      <c r="I83" s="45" t="str">
        <f t="shared" si="17"/>
        <v>0942</v>
      </c>
      <c r="J83" s="390">
        <v>3950</v>
      </c>
      <c r="K83" s="390">
        <v>3950</v>
      </c>
      <c r="L83" s="390">
        <v>3950</v>
      </c>
      <c r="M83" s="49"/>
      <c r="N83" s="246" t="str">
        <f>IF(C83="","",'OPĆI DIO'!$C$1)</f>
        <v>1907 SVEUČILIŠTE U ZAGREBU - FAKULTET POLITIČKIH ZNANOSTI</v>
      </c>
      <c r="O83" s="40" t="str">
        <f t="shared" si="18"/>
        <v>323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383">
        <v>43</v>
      </c>
      <c r="D84" s="45" t="str">
        <f t="shared" si="14"/>
        <v>Ostali prihodi za posebne namjene</v>
      </c>
      <c r="E84" s="383">
        <v>3237</v>
      </c>
      <c r="F84" s="45" t="str">
        <f t="shared" si="15"/>
        <v>Intelektualne i osobne usluge</v>
      </c>
      <c r="G84" s="388" t="s">
        <v>144</v>
      </c>
      <c r="H84" s="45" t="str">
        <f t="shared" si="16"/>
        <v>REDOVNA DJELATNOST SVEUČILIŠTA U ZAGREBU (IZ EVIDENCIJSKIH PRIHODA)</v>
      </c>
      <c r="I84" s="45" t="str">
        <f t="shared" si="17"/>
        <v>0942</v>
      </c>
      <c r="J84" s="390">
        <v>45000</v>
      </c>
      <c r="K84" s="390">
        <v>45000</v>
      </c>
      <c r="L84" s="390">
        <v>45000</v>
      </c>
      <c r="M84" s="49"/>
      <c r="N84" s="246" t="str">
        <f>IF(C84="","",'OPĆI DIO'!$C$1)</f>
        <v>1907 SVEUČILIŠTE U ZAGREBU - FAKULTET POLITIČKIH ZNANOSTI</v>
      </c>
      <c r="O84" s="40" t="str">
        <f t="shared" si="18"/>
        <v>323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383">
        <v>43</v>
      </c>
      <c r="D85" s="45" t="str">
        <f t="shared" si="14"/>
        <v>Ostali prihodi za posebne namjene</v>
      </c>
      <c r="E85" s="383">
        <v>3238</v>
      </c>
      <c r="F85" s="45" t="str">
        <f t="shared" si="15"/>
        <v>Računalne usluge</v>
      </c>
      <c r="G85" s="388" t="s">
        <v>144</v>
      </c>
      <c r="H85" s="45" t="str">
        <f t="shared" si="16"/>
        <v>REDOVNA DJELATNOST SVEUČILIŠTA U ZAGREBU (IZ EVIDENCIJSKIH PRIHODA)</v>
      </c>
      <c r="I85" s="45" t="str">
        <f t="shared" si="17"/>
        <v>0942</v>
      </c>
      <c r="J85" s="390">
        <v>538</v>
      </c>
      <c r="K85" s="390">
        <v>538</v>
      </c>
      <c r="L85" s="390">
        <v>538</v>
      </c>
      <c r="M85" s="49"/>
      <c r="N85" s="246" t="str">
        <f>IF(C85="","",'OPĆI DIO'!$C$1)</f>
        <v>1907 SVEUČILIŠTE U ZAGREBU - FAKULTET POLITIČKIH ZNANOSTI</v>
      </c>
      <c r="O85" s="40" t="str">
        <f t="shared" si="18"/>
        <v>323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383">
        <v>43</v>
      </c>
      <c r="D86" s="45" t="str">
        <f t="shared" si="14"/>
        <v>Ostali prihodi za posebne namjene</v>
      </c>
      <c r="E86" s="383">
        <v>3239</v>
      </c>
      <c r="F86" s="45" t="str">
        <f t="shared" si="15"/>
        <v>Ostale usluge</v>
      </c>
      <c r="G86" s="388" t="s">
        <v>144</v>
      </c>
      <c r="H86" s="45" t="str">
        <f t="shared" si="16"/>
        <v>REDOVNA DJELATNOST SVEUČILIŠTA U ZAGREBU (IZ EVIDENCIJSKIH PRIHODA)</v>
      </c>
      <c r="I86" s="45" t="str">
        <f t="shared" si="17"/>
        <v>0942</v>
      </c>
      <c r="J86" s="390">
        <v>1730</v>
      </c>
      <c r="K86" s="390">
        <v>1730</v>
      </c>
      <c r="L86" s="390">
        <v>1730</v>
      </c>
      <c r="M86" s="49"/>
      <c r="N86" s="246" t="str">
        <f>IF(C86="","",'OPĆI DIO'!$C$1)</f>
        <v>1907 SVEUČILIŠTE U ZAGREBU - FAKULTET POLITIČKIH ZNANOSTI</v>
      </c>
      <c r="O86" s="40" t="str">
        <f t="shared" si="18"/>
        <v>323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383">
        <v>43</v>
      </c>
      <c r="D87" s="45" t="str">
        <f t="shared" si="14"/>
        <v>Ostali prihodi za posebne namjene</v>
      </c>
      <c r="E87" s="383">
        <v>3241</v>
      </c>
      <c r="F87" s="45" t="str">
        <f t="shared" si="15"/>
        <v>Naknade troškova osobama izvan radnog odnosa</v>
      </c>
      <c r="G87" s="388" t="s">
        <v>144</v>
      </c>
      <c r="H87" s="45" t="str">
        <f t="shared" si="16"/>
        <v>REDOVNA DJELATNOST SVEUČILIŠTA U ZAGREBU (IZ EVIDENCIJSKIH PRIHODA)</v>
      </c>
      <c r="I87" s="45" t="str">
        <f t="shared" si="17"/>
        <v>0942</v>
      </c>
      <c r="J87" s="390">
        <v>893</v>
      </c>
      <c r="K87" s="390">
        <v>893</v>
      </c>
      <c r="L87" s="390">
        <v>893</v>
      </c>
      <c r="M87" s="49"/>
      <c r="N87" s="246" t="str">
        <f>IF(C87="","",'OPĆI DIO'!$C$1)</f>
        <v>1907 SVEUČILIŠTE U ZAGREBU - FAKULTET POLITIČKIH ZNANOSTI</v>
      </c>
      <c r="O87" s="40" t="str">
        <f t="shared" si="18"/>
        <v>324</v>
      </c>
      <c r="P87" s="40" t="str">
        <f t="shared" si="19"/>
        <v>32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383">
        <v>43</v>
      </c>
      <c r="D88" s="45" t="str">
        <f t="shared" si="14"/>
        <v>Ostali prihodi za posebne namjene</v>
      </c>
      <c r="E88" s="383">
        <v>3294</v>
      </c>
      <c r="F88" s="45" t="str">
        <f t="shared" si="15"/>
        <v>Članarine i norme</v>
      </c>
      <c r="G88" s="388" t="s">
        <v>144</v>
      </c>
      <c r="H88" s="45" t="str">
        <f t="shared" si="16"/>
        <v>REDOVNA DJELATNOST SVEUČILIŠTA U ZAGREBU (IZ EVIDENCIJSKIH PRIHODA)</v>
      </c>
      <c r="I88" s="45" t="str">
        <f t="shared" si="17"/>
        <v>0942</v>
      </c>
      <c r="J88" s="390">
        <v>50</v>
      </c>
      <c r="K88" s="390">
        <v>50</v>
      </c>
      <c r="L88" s="390">
        <v>50</v>
      </c>
      <c r="M88" s="49"/>
      <c r="N88" s="246" t="str">
        <f>IF(C88="","",'OPĆI DIO'!$C$1)</f>
        <v>1907 SVEUČILIŠTE U ZAGREBU - FAKULTET POLITIČKIH ZNANOSTI</v>
      </c>
      <c r="O88" s="40" t="str">
        <f t="shared" si="18"/>
        <v>329</v>
      </c>
      <c r="P88" s="40" t="str">
        <f t="shared" si="19"/>
        <v>32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383">
        <v>43</v>
      </c>
      <c r="D89" s="45" t="str">
        <f t="shared" si="14"/>
        <v>Ostali prihodi za posebne namjene</v>
      </c>
      <c r="E89" s="383">
        <v>3295</v>
      </c>
      <c r="F89" s="45" t="str">
        <f t="shared" si="15"/>
        <v>Pristojbe i naknade</v>
      </c>
      <c r="G89" s="388" t="s">
        <v>144</v>
      </c>
      <c r="H89" s="45" t="str">
        <f t="shared" si="16"/>
        <v>REDOVNA DJELATNOST SVEUČILIŠTA U ZAGREBU (IZ EVIDENCIJSKIH PRIHODA)</v>
      </c>
      <c r="I89" s="45" t="str">
        <f t="shared" si="17"/>
        <v>0942</v>
      </c>
      <c r="J89" s="390">
        <v>4000</v>
      </c>
      <c r="K89" s="390">
        <v>4000</v>
      </c>
      <c r="L89" s="390">
        <v>4000</v>
      </c>
      <c r="M89" s="49"/>
      <c r="N89" s="246" t="str">
        <f>IF(C89="","",'OPĆI DIO'!$C$1)</f>
        <v>1907 SVEUČILIŠTE U ZAGREBU - FAKULTET POLITIČKIH ZNANOSTI</v>
      </c>
      <c r="O89" s="40" t="str">
        <f t="shared" si="18"/>
        <v>329</v>
      </c>
      <c r="P89" s="40" t="str">
        <f t="shared" si="19"/>
        <v>32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383">
        <v>43</v>
      </c>
      <c r="D90" s="45" t="str">
        <f t="shared" si="14"/>
        <v>Ostali prihodi za posebne namjene</v>
      </c>
      <c r="E90" s="383">
        <v>3433</v>
      </c>
      <c r="F90" s="45" t="str">
        <f t="shared" si="15"/>
        <v>Zatezne kamate</v>
      </c>
      <c r="G90" s="388" t="s">
        <v>144</v>
      </c>
      <c r="H90" s="45" t="str">
        <f t="shared" si="16"/>
        <v>REDOVNA DJELATNOST SVEUČILIŠTA U ZAGREBU (IZ EVIDENCIJSKIH PRIHODA)</v>
      </c>
      <c r="I90" s="45" t="str">
        <f t="shared" si="17"/>
        <v>0942</v>
      </c>
      <c r="J90" s="390">
        <v>100</v>
      </c>
      <c r="K90" s="390">
        <v>100</v>
      </c>
      <c r="L90" s="390">
        <v>100</v>
      </c>
      <c r="M90" s="49"/>
      <c r="N90" s="246" t="str">
        <f>IF(C90="","",'OPĆI DIO'!$C$1)</f>
        <v>1907 SVEUČILIŠTE U ZAGREBU - FAKULTET POLITIČKIH ZNANOSTI</v>
      </c>
      <c r="O90" s="40" t="str">
        <f t="shared" si="18"/>
        <v>343</v>
      </c>
      <c r="P90" s="40" t="str">
        <f t="shared" si="19"/>
        <v>34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383">
        <v>43</v>
      </c>
      <c r="D91" s="45" t="str">
        <f t="shared" si="14"/>
        <v>Ostali prihodi za posebne namjene</v>
      </c>
      <c r="E91" s="383">
        <v>4123</v>
      </c>
      <c r="F91" s="45" t="str">
        <f t="shared" si="15"/>
        <v>Licence</v>
      </c>
      <c r="G91" s="388" t="s">
        <v>144</v>
      </c>
      <c r="H91" s="45" t="str">
        <f t="shared" si="16"/>
        <v>REDOVNA DJELATNOST SVEUČILIŠTA U ZAGREBU (IZ EVIDENCIJSKIH PRIHODA)</v>
      </c>
      <c r="I91" s="45" t="str">
        <f t="shared" si="17"/>
        <v>0942</v>
      </c>
      <c r="J91" s="390">
        <v>2145</v>
      </c>
      <c r="K91" s="390">
        <v>2145</v>
      </c>
      <c r="L91" s="390">
        <v>2145</v>
      </c>
      <c r="M91" s="49"/>
      <c r="N91" s="246" t="str">
        <f>IF(C91="","",'OPĆI DIO'!$C$1)</f>
        <v>1907 SVEUČILIŠTE U ZAGREBU - FAKULTET POLITIČKIH ZNANOSTI</v>
      </c>
      <c r="O91" s="40" t="str">
        <f t="shared" si="18"/>
        <v>412</v>
      </c>
      <c r="P91" s="40" t="str">
        <f t="shared" si="19"/>
        <v>41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4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383">
        <v>43</v>
      </c>
      <c r="D92" s="45" t="str">
        <f t="shared" si="14"/>
        <v>Ostali prihodi za posebne namjene</v>
      </c>
      <c r="E92" s="383">
        <v>4124</v>
      </c>
      <c r="F92" s="45" t="str">
        <f t="shared" si="15"/>
        <v>Ostala prava</v>
      </c>
      <c r="G92" s="388" t="s">
        <v>144</v>
      </c>
      <c r="H92" s="45" t="str">
        <f t="shared" si="16"/>
        <v>REDOVNA DJELATNOST SVEUČILIŠTA U ZAGREBU (IZ EVIDENCIJSKIH PRIHODA)</v>
      </c>
      <c r="I92" s="45" t="str">
        <f t="shared" si="17"/>
        <v>0942</v>
      </c>
      <c r="J92" s="390">
        <v>10000</v>
      </c>
      <c r="K92" s="390">
        <v>10000</v>
      </c>
      <c r="L92" s="390">
        <v>10000</v>
      </c>
      <c r="M92" s="49"/>
      <c r="N92" s="246" t="str">
        <f>IF(C92="","",'OPĆI DIO'!$C$1)</f>
        <v>1907 SVEUČILIŠTE U ZAGREBU - FAKULTET POLITIČKIH ZNANOSTI</v>
      </c>
      <c r="O92" s="40" t="str">
        <f t="shared" si="18"/>
        <v>412</v>
      </c>
      <c r="P92" s="40" t="str">
        <f t="shared" si="19"/>
        <v>41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383">
        <v>43</v>
      </c>
      <c r="D93" s="45" t="str">
        <f t="shared" si="14"/>
        <v>Ostali prihodi za posebne namjene</v>
      </c>
      <c r="E93" s="383">
        <v>4212</v>
      </c>
      <c r="F93" s="45" t="str">
        <f t="shared" si="15"/>
        <v>Poslovni objekti</v>
      </c>
      <c r="G93" s="388" t="s">
        <v>144</v>
      </c>
      <c r="H93" s="45" t="str">
        <f t="shared" si="16"/>
        <v>REDOVNA DJELATNOST SVEUČILIŠTA U ZAGREBU (IZ EVIDENCIJSKIH PRIHODA)</v>
      </c>
      <c r="I93" s="45" t="str">
        <f t="shared" si="17"/>
        <v>0942</v>
      </c>
      <c r="J93" s="390">
        <v>10800</v>
      </c>
      <c r="K93" s="390">
        <v>10800</v>
      </c>
      <c r="L93" s="390">
        <v>10800</v>
      </c>
      <c r="M93" s="49"/>
      <c r="N93" s="246" t="str">
        <f>IF(C93="","",'OPĆI DIO'!$C$1)</f>
        <v>1907 SVEUČILIŠTE U ZAGREBU - FAKULTET POLITIČKIH ZNANOSTI</v>
      </c>
      <c r="O93" s="40" t="str">
        <f t="shared" si="18"/>
        <v>421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383">
        <v>43</v>
      </c>
      <c r="D94" s="45" t="str">
        <f t="shared" si="14"/>
        <v>Ostali prihodi za posebne namjene</v>
      </c>
      <c r="E94" s="383">
        <v>4221</v>
      </c>
      <c r="F94" s="45" t="str">
        <f t="shared" si="15"/>
        <v>Uredska oprema i namještaj</v>
      </c>
      <c r="G94" s="388" t="s">
        <v>144</v>
      </c>
      <c r="H94" s="45" t="str">
        <f t="shared" si="16"/>
        <v>REDOVNA DJELATNOST SVEUČILIŠTA U ZAGREBU (IZ EVIDENCIJSKIH PRIHODA)</v>
      </c>
      <c r="I94" s="45" t="str">
        <f t="shared" si="17"/>
        <v>0942</v>
      </c>
      <c r="J94" s="390">
        <v>6700</v>
      </c>
      <c r="K94" s="390">
        <v>6700</v>
      </c>
      <c r="L94" s="390">
        <v>6700</v>
      </c>
      <c r="M94" s="49"/>
      <c r="N94" s="246" t="str">
        <f>IF(C94="","",'OPĆI DIO'!$C$1)</f>
        <v>1907 SVEUČILIŠTE U ZAGREBU - FAKULTET POLITIČKIH ZNANOSTI</v>
      </c>
      <c r="O94" s="40" t="str">
        <f t="shared" si="18"/>
        <v>422</v>
      </c>
      <c r="P94" s="40" t="str">
        <f t="shared" si="19"/>
        <v>42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4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383">
        <v>43</v>
      </c>
      <c r="D95" s="45" t="str">
        <f t="shared" si="14"/>
        <v>Ostali prihodi za posebne namjene</v>
      </c>
      <c r="E95" s="383">
        <v>4222</v>
      </c>
      <c r="F95" s="45" t="str">
        <f t="shared" si="15"/>
        <v>Komunikacijska oprema</v>
      </c>
      <c r="G95" s="388" t="s">
        <v>144</v>
      </c>
      <c r="H95" s="45" t="str">
        <f t="shared" si="16"/>
        <v>REDOVNA DJELATNOST SVEUČILIŠTA U ZAGREBU (IZ EVIDENCIJSKIH PRIHODA)</v>
      </c>
      <c r="I95" s="45" t="str">
        <f t="shared" si="17"/>
        <v>0942</v>
      </c>
      <c r="J95" s="390">
        <v>5500</v>
      </c>
      <c r="K95" s="390">
        <v>5500</v>
      </c>
      <c r="L95" s="390">
        <v>5500</v>
      </c>
      <c r="M95" s="49"/>
      <c r="N95" s="246" t="str">
        <f>IF(C95="","",'OPĆI DIO'!$C$1)</f>
        <v>1907 SVEUČILIŠTE U ZAGREBU - FAKULTET POLITIČKIH ZNANOSTI</v>
      </c>
      <c r="O95" s="40" t="str">
        <f t="shared" si="18"/>
        <v>422</v>
      </c>
      <c r="P95" s="40" t="str">
        <f t="shared" si="19"/>
        <v>42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383">
        <v>43</v>
      </c>
      <c r="D96" s="45" t="str">
        <f t="shared" si="14"/>
        <v>Ostali prihodi za posebne namjene</v>
      </c>
      <c r="E96" s="383">
        <v>4225</v>
      </c>
      <c r="F96" s="45" t="str">
        <f t="shared" si="15"/>
        <v>Instrumenti, uređaji i strojevi</v>
      </c>
      <c r="G96" s="388" t="s">
        <v>144</v>
      </c>
      <c r="H96" s="45" t="str">
        <f t="shared" si="16"/>
        <v>REDOVNA DJELATNOST SVEUČILIŠTA U ZAGREBU (IZ EVIDENCIJSKIH PRIHODA)</v>
      </c>
      <c r="I96" s="45" t="str">
        <f t="shared" si="17"/>
        <v>0942</v>
      </c>
      <c r="J96" s="390">
        <v>5583</v>
      </c>
      <c r="K96" s="390">
        <v>5583</v>
      </c>
      <c r="L96" s="390">
        <v>5583</v>
      </c>
      <c r="M96" s="49"/>
      <c r="N96" s="246" t="str">
        <f>IF(C96="","",'OPĆI DIO'!$C$1)</f>
        <v>1907 SVEUČILIŠTE U ZAGREBU - FAKULTET POLITIČKIH ZNANOSTI</v>
      </c>
      <c r="O96" s="40" t="str">
        <f t="shared" si="18"/>
        <v>422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383">
        <v>43</v>
      </c>
      <c r="D97" s="45" t="str">
        <f t="shared" si="14"/>
        <v>Ostali prihodi za posebne namjene</v>
      </c>
      <c r="E97" s="383">
        <v>4241</v>
      </c>
      <c r="F97" s="45" t="str">
        <f t="shared" si="15"/>
        <v>Knjige</v>
      </c>
      <c r="G97" s="388" t="s">
        <v>144</v>
      </c>
      <c r="H97" s="45" t="str">
        <f t="shared" si="16"/>
        <v>REDOVNA DJELATNOST SVEUČILIŠTA U ZAGREBU (IZ EVIDENCIJSKIH PRIHODA)</v>
      </c>
      <c r="I97" s="45" t="str">
        <f t="shared" si="17"/>
        <v>0942</v>
      </c>
      <c r="J97" s="390">
        <v>403</v>
      </c>
      <c r="K97" s="390">
        <v>403</v>
      </c>
      <c r="L97" s="390">
        <v>403</v>
      </c>
      <c r="M97" s="49"/>
      <c r="N97" s="246" t="str">
        <f>IF(C97="","",'OPĆI DIO'!$C$1)</f>
        <v>1907 SVEUČILIŠTE U ZAGREBU - FAKULTET POLITIČKIH ZNANOSTI</v>
      </c>
      <c r="O97" s="40" t="str">
        <f t="shared" si="18"/>
        <v>424</v>
      </c>
      <c r="P97" s="40" t="str">
        <f t="shared" si="19"/>
        <v>42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383">
        <v>71</v>
      </c>
      <c r="D98" s="45" t="str">
        <f t="shared" si="14"/>
        <v>Prihodi od nefin. imovine i nadoknade štete s osnova osig.</v>
      </c>
      <c r="E98" s="383">
        <v>4221</v>
      </c>
      <c r="F98" s="45" t="str">
        <f t="shared" si="15"/>
        <v>Uredska oprema i namještaj</v>
      </c>
      <c r="G98" s="388" t="s">
        <v>144</v>
      </c>
      <c r="H98" s="45" t="str">
        <f t="shared" si="16"/>
        <v>REDOVNA DJELATNOST SVEUČILIŠTA U ZAGREBU (IZ EVIDENCIJSKIH PRIHODA)</v>
      </c>
      <c r="I98" s="45" t="str">
        <f t="shared" si="17"/>
        <v>0942</v>
      </c>
      <c r="J98" s="390">
        <v>624</v>
      </c>
      <c r="K98" s="390">
        <v>637</v>
      </c>
      <c r="L98" s="390">
        <v>637</v>
      </c>
      <c r="M98" s="49"/>
      <c r="N98" s="246" t="str">
        <f>IF(C98="","",'OPĆI DIO'!$C$1)</f>
        <v>1907 SVEUČILIŠTE U ZAGREBU - FAKULTET POLITIČKIH ZNANOSTI</v>
      </c>
      <c r="O98" s="40" t="str">
        <f t="shared" si="18"/>
        <v>422</v>
      </c>
      <c r="P98" s="40" t="str">
        <f t="shared" si="19"/>
        <v>42</v>
      </c>
      <c r="Q98" s="40" t="str">
        <f t="shared" si="20"/>
        <v>71</v>
      </c>
      <c r="R98" s="40" t="str">
        <f t="shared" si="21"/>
        <v>94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81</v>
      </c>
      <c r="D99" s="45" t="str">
        <f t="shared" si="14"/>
        <v>Namjenski primici od zaduživanja</v>
      </c>
      <c r="E99" s="391">
        <v>4511</v>
      </c>
      <c r="F99" s="45" t="str">
        <f t="shared" si="15"/>
        <v>Dodatna ulaganja na građevinskim objektima</v>
      </c>
      <c r="G99" s="393" t="s">
        <v>1551</v>
      </c>
      <c r="H99" s="45" t="str">
        <f t="shared" si="16"/>
        <v>OBNOVA INFRASTRUKTURE I OPREME U PODRUČJU OBRAZOVANJA OŠTEĆENE POTRESOM</v>
      </c>
      <c r="I99" s="45" t="str">
        <f t="shared" si="17"/>
        <v>0942</v>
      </c>
      <c r="J99" s="389">
        <v>1131417</v>
      </c>
      <c r="K99" s="389">
        <v>1004939</v>
      </c>
      <c r="L99" s="390">
        <v>187343</v>
      </c>
      <c r="M99" s="49"/>
      <c r="N99" s="246" t="str">
        <f>IF(C99="","",'OPĆI DIO'!$C$1)</f>
        <v>1907 SVEUČILIŠTE U ZAGREBU - FAKULTET POLITIČKIH ZNANOSTI</v>
      </c>
      <c r="O99" s="40" t="str">
        <f t="shared" si="18"/>
        <v>451</v>
      </c>
      <c r="P99" s="40" t="str">
        <f t="shared" si="19"/>
        <v>45</v>
      </c>
      <c r="Q99" s="40" t="str">
        <f t="shared" si="20"/>
        <v>81</v>
      </c>
      <c r="R99" s="40" t="str">
        <f t="shared" si="21"/>
        <v>94</v>
      </c>
      <c r="S99" s="40" t="str">
        <f t="shared" si="22"/>
        <v>4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8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8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8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8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8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8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5"/>
      <c r="D106" s="45" t="str">
        <f t="shared" si="14"/>
        <v/>
      </c>
      <c r="E106" s="325"/>
      <c r="F106" s="45" t="str">
        <f t="shared" si="15"/>
        <v/>
      </c>
      <c r="G106" s="328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7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29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6"/>
      <c r="F109" s="45" t="str">
        <f t="shared" si="15"/>
        <v/>
      </c>
      <c r="G109" s="328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7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30" activePane="bottomLeft" state="frozen"/>
      <selection pane="bottomLeft" activeCell="E38" sqref="E38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411" t="s">
        <v>656</v>
      </c>
      <c r="B1" s="411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>
        <v>51</v>
      </c>
      <c r="B3" s="45" t="str">
        <f t="shared" ref="B3" si="0">IFERROR(VLOOKUP(A3,$V$6:$W$23,2,FALSE),"")</f>
        <v>Pomoći EU</v>
      </c>
      <c r="C3" s="332">
        <v>3111</v>
      </c>
      <c r="D3" s="45" t="str">
        <f>IFERROR(VLOOKUP(C3,$Y$5:$AA$129,2,FALSE),"")</f>
        <v>Plaće za redovan rad</v>
      </c>
      <c r="E3" s="387" t="s">
        <v>1789</v>
      </c>
      <c r="F3" s="45" t="str">
        <f>IFERROR(VLOOKUP(E3,$AE$6:$AF$1090,2,FALSE),"")</f>
        <v>MEDIADELCOM</v>
      </c>
      <c r="G3" s="45" t="str">
        <f>IFERROR(VLOOKUP(E3,$AE$6:$AH$1090,4,FALSE),"")</f>
        <v>0942</v>
      </c>
      <c r="H3" s="392">
        <v>4292</v>
      </c>
      <c r="I3" s="392">
        <v>0</v>
      </c>
      <c r="J3" s="390"/>
      <c r="K3" s="93"/>
      <c r="L3" s="92"/>
      <c r="M3" s="92"/>
      <c r="N3" s="93"/>
      <c r="O3" s="218"/>
      <c r="P3" s="49"/>
      <c r="Q3" s="246" t="str">
        <f>IF(C3="","",'OPĆI DIO'!$C$1)</f>
        <v>1907 SVEUČILIŠTE U ZAGREBU - FAKULTET POLITIČKIH ZNANOSTI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30">
        <v>51</v>
      </c>
      <c r="B4" s="45" t="str">
        <f t="shared" ref="B4:B67" si="1">IFERROR(VLOOKUP(A4,$V$6:$W$23,2,FALSE),"")</f>
        <v>Pomoći EU</v>
      </c>
      <c r="C4" s="332">
        <v>3132</v>
      </c>
      <c r="D4" s="45" t="str">
        <f t="shared" ref="D4:D67" si="2">IFERROR(VLOOKUP(C4,$Y$5:$AA$129,2,FALSE),"")</f>
        <v>Doprinosi za obvezno zdravstveno osiguranje</v>
      </c>
      <c r="E4" s="387" t="s">
        <v>1789</v>
      </c>
      <c r="F4" s="45" t="str">
        <f t="shared" ref="F4:F67" si="3">IFERROR(VLOOKUP(E4,$AE$6:$AF$1090,2,FALSE),"")</f>
        <v>MEDIADELCOM</v>
      </c>
      <c r="G4" s="45" t="str">
        <f t="shared" ref="G4:G67" si="4">IFERROR(VLOOKUP(E4,$AE$6:$AH$1090,4,FALSE),"")</f>
        <v>0942</v>
      </c>
      <c r="H4" s="392">
        <v>708</v>
      </c>
      <c r="I4" s="392">
        <v>0</v>
      </c>
      <c r="J4" s="390"/>
      <c r="K4" s="93"/>
      <c r="L4" s="92"/>
      <c r="M4" s="92"/>
      <c r="N4" s="93"/>
      <c r="O4" s="218"/>
      <c r="P4" s="49"/>
      <c r="Q4" s="246" t="str">
        <f>IF(C4="","",'OPĆI DIO'!$C$1)</f>
        <v>1907 SVEUČILIŠTE U ZAGREBU - FAKULTET POLITIČKIH ZNANOSTI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0">
        <v>51</v>
      </c>
      <c r="B5" s="45" t="str">
        <f t="shared" si="1"/>
        <v>Pomoći EU</v>
      </c>
      <c r="C5" s="332">
        <v>3237</v>
      </c>
      <c r="D5" s="45" t="str">
        <f t="shared" si="2"/>
        <v>Intelektualne i osobne usluge</v>
      </c>
      <c r="E5" s="387" t="s">
        <v>1789</v>
      </c>
      <c r="F5" s="45" t="str">
        <f t="shared" si="3"/>
        <v>MEDIADELCOM</v>
      </c>
      <c r="G5" s="45" t="str">
        <f t="shared" si="4"/>
        <v>0942</v>
      </c>
      <c r="H5" s="392">
        <v>0</v>
      </c>
      <c r="I5" s="392">
        <v>0</v>
      </c>
      <c r="J5" s="390"/>
      <c r="K5" s="93"/>
      <c r="L5" s="92"/>
      <c r="M5" s="92"/>
      <c r="N5" s="93"/>
      <c r="O5" s="218"/>
      <c r="P5" s="49"/>
      <c r="Q5" s="246" t="str">
        <f>IF(C5="","",'OPĆI DIO'!$C$1)</f>
        <v>1907 SVEUČILIŠTE U ZAGREBU - FAKULTET POLITIČKIH ZNANOSTI</v>
      </c>
      <c r="R5" s="40" t="str">
        <f t="shared" si="5"/>
        <v>323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>
        <v>51</v>
      </c>
      <c r="B6" s="45" t="str">
        <f t="shared" si="1"/>
        <v>Pomoći EU</v>
      </c>
      <c r="C6" s="332">
        <v>3299</v>
      </c>
      <c r="D6" s="45" t="str">
        <f t="shared" si="2"/>
        <v>Ostali nespomenuti rashodi poslovanja</v>
      </c>
      <c r="E6" s="387" t="s">
        <v>1789</v>
      </c>
      <c r="F6" s="45" t="str">
        <f t="shared" si="3"/>
        <v>MEDIADELCOM</v>
      </c>
      <c r="G6" s="45" t="str">
        <f t="shared" si="4"/>
        <v>0942</v>
      </c>
      <c r="H6" s="392">
        <v>1250</v>
      </c>
      <c r="I6" s="392">
        <v>0</v>
      </c>
      <c r="J6" s="390"/>
      <c r="K6" s="93"/>
      <c r="L6" s="92"/>
      <c r="M6" s="92"/>
      <c r="N6" s="93"/>
      <c r="O6" s="218"/>
      <c r="P6" s="49"/>
      <c r="Q6" s="246" t="str">
        <f>IF(C6="","",'OPĆI DIO'!$C$1)</f>
        <v>1907 SVEUČILIŠTE U ZAGREBU - FAKULTET POLITIČKIH ZNANOSTI</v>
      </c>
      <c r="R6" s="40" t="str">
        <f t="shared" si="5"/>
        <v>329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/>
      <c r="B7" s="45" t="str">
        <f t="shared" si="1"/>
        <v/>
      </c>
      <c r="C7" s="332"/>
      <c r="D7" s="45" t="str">
        <f t="shared" si="2"/>
        <v/>
      </c>
      <c r="E7" s="387"/>
      <c r="F7" s="45" t="str">
        <f t="shared" si="3"/>
        <v/>
      </c>
      <c r="G7" s="45" t="str">
        <f t="shared" si="4"/>
        <v/>
      </c>
      <c r="H7" s="392"/>
      <c r="I7" s="392"/>
      <c r="J7" s="390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/>
      <c r="B8" s="45" t="str">
        <f t="shared" si="1"/>
        <v/>
      </c>
      <c r="C8" s="332"/>
      <c r="D8" s="45" t="str">
        <f t="shared" si="2"/>
        <v/>
      </c>
      <c r="E8" s="387"/>
      <c r="F8" s="45" t="str">
        <f t="shared" si="3"/>
        <v/>
      </c>
      <c r="G8" s="45" t="str">
        <f t="shared" si="4"/>
        <v/>
      </c>
      <c r="H8" s="392"/>
      <c r="I8" s="392"/>
      <c r="J8" s="390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/>
      <c r="B9" s="45" t="str">
        <f t="shared" si="1"/>
        <v/>
      </c>
      <c r="C9" s="332"/>
      <c r="D9" s="45" t="str">
        <f t="shared" si="2"/>
        <v/>
      </c>
      <c r="E9" s="387"/>
      <c r="F9" s="45" t="str">
        <f t="shared" si="3"/>
        <v/>
      </c>
      <c r="G9" s="45" t="str">
        <f t="shared" si="4"/>
        <v/>
      </c>
      <c r="H9" s="392"/>
      <c r="I9" s="392"/>
      <c r="J9" s="390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>
        <v>51</v>
      </c>
      <c r="B10" s="45" t="str">
        <f t="shared" si="1"/>
        <v>Pomoći EU</v>
      </c>
      <c r="C10" s="332">
        <v>3111</v>
      </c>
      <c r="D10" s="45" t="str">
        <f t="shared" si="2"/>
        <v>Plaće za redovan rad</v>
      </c>
      <c r="E10" s="387" t="s">
        <v>4452</v>
      </c>
      <c r="F10" s="45" t="str">
        <f t="shared" si="3"/>
        <v>EDUMAKE, CREATIVE EUROPE INNOVATIVE LAB (EU)</v>
      </c>
      <c r="G10" s="45" t="str">
        <f t="shared" si="4"/>
        <v>0942</v>
      </c>
      <c r="H10" s="392">
        <v>21459</v>
      </c>
      <c r="I10" s="392">
        <v>0</v>
      </c>
      <c r="J10" s="390">
        <v>0</v>
      </c>
      <c r="K10" s="395"/>
      <c r="L10" s="92"/>
      <c r="M10" s="92"/>
      <c r="N10" s="93"/>
      <c r="O10" s="218"/>
      <c r="P10" s="49"/>
      <c r="Q10" s="246" t="str">
        <f>IF(C10="","",'OPĆI DIO'!$C$1)</f>
        <v>1907 SVEUČILIŠTE U ZAGREBU - FAKULTET POLITIČKIH ZNANOSTI</v>
      </c>
      <c r="R10" s="40" t="str">
        <f t="shared" si="5"/>
        <v>311</v>
      </c>
      <c r="S10" s="40" t="str">
        <f t="shared" si="6"/>
        <v>31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>
        <v>51</v>
      </c>
      <c r="B11" s="45" t="str">
        <f t="shared" si="1"/>
        <v>Pomoći EU</v>
      </c>
      <c r="C11" s="332">
        <v>3132</v>
      </c>
      <c r="D11" s="45" t="str">
        <f t="shared" si="2"/>
        <v>Doprinosi za obvezno zdravstveno osiguranje</v>
      </c>
      <c r="E11" s="387" t="s">
        <v>4452</v>
      </c>
      <c r="F11" s="45" t="str">
        <f t="shared" si="3"/>
        <v>EDUMAKE, CREATIVE EUROPE INNOVATIVE LAB (EU)</v>
      </c>
      <c r="G11" s="45" t="str">
        <f t="shared" si="4"/>
        <v>0942</v>
      </c>
      <c r="H11" s="392">
        <v>3541</v>
      </c>
      <c r="I11" s="392">
        <v>0</v>
      </c>
      <c r="J11" s="390">
        <v>0</v>
      </c>
      <c r="K11" s="395"/>
      <c r="L11" s="92"/>
      <c r="M11" s="92"/>
      <c r="N11" s="93"/>
      <c r="O11" s="218"/>
      <c r="P11" s="49"/>
      <c r="Q11" s="246" t="str">
        <f>IF(C11="","",'OPĆI DIO'!$C$1)</f>
        <v>1907 SVEUČILIŠTE U ZAGREBU - FAKULTET POLITIČKIH ZNANOSTI</v>
      </c>
      <c r="R11" s="40" t="str">
        <f t="shared" si="5"/>
        <v>313</v>
      </c>
      <c r="S11" s="40" t="str">
        <f t="shared" si="6"/>
        <v>31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>
        <v>51</v>
      </c>
      <c r="B12" s="45" t="str">
        <f t="shared" si="1"/>
        <v>Pomoći EU</v>
      </c>
      <c r="C12" s="332">
        <v>3211</v>
      </c>
      <c r="D12" s="45" t="str">
        <f t="shared" si="2"/>
        <v>Službena putovanja</v>
      </c>
      <c r="E12" s="387" t="s">
        <v>4452</v>
      </c>
      <c r="F12" s="45" t="str">
        <f t="shared" si="3"/>
        <v>EDUMAKE, CREATIVE EUROPE INNOVATIVE LAB (EU)</v>
      </c>
      <c r="G12" s="45" t="str">
        <f t="shared" si="4"/>
        <v>0942</v>
      </c>
      <c r="H12" s="392">
        <v>0</v>
      </c>
      <c r="I12" s="392">
        <v>0</v>
      </c>
      <c r="J12" s="390">
        <v>0</v>
      </c>
      <c r="K12" s="395"/>
      <c r="L12" s="92"/>
      <c r="M12" s="92"/>
      <c r="N12" s="93"/>
      <c r="O12" s="218"/>
      <c r="P12" s="49"/>
      <c r="Q12" s="246" t="str">
        <f>IF(C12="","",'OPĆI DIO'!$C$1)</f>
        <v>1907 SVEUČILIŠTE U ZAGREBU - FAKULTET POLITIČKIH ZNANOSTI</v>
      </c>
      <c r="R12" s="40" t="str">
        <f t="shared" si="5"/>
        <v>321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>
        <v>51</v>
      </c>
      <c r="B13" s="45" t="str">
        <f t="shared" si="1"/>
        <v>Pomoći EU</v>
      </c>
      <c r="C13" s="332">
        <v>3237</v>
      </c>
      <c r="D13" s="45" t="str">
        <f t="shared" si="2"/>
        <v>Intelektualne i osobne usluge</v>
      </c>
      <c r="E13" s="387" t="s">
        <v>4452</v>
      </c>
      <c r="F13" s="45" t="str">
        <f t="shared" si="3"/>
        <v>EDUMAKE, CREATIVE EUROPE INNOVATIVE LAB (EU)</v>
      </c>
      <c r="G13" s="45" t="str">
        <f t="shared" si="4"/>
        <v>0942</v>
      </c>
      <c r="H13" s="392">
        <v>0</v>
      </c>
      <c r="I13" s="392">
        <v>0</v>
      </c>
      <c r="J13" s="390">
        <v>0</v>
      </c>
      <c r="K13" s="395"/>
      <c r="L13" s="92"/>
      <c r="M13" s="92"/>
      <c r="N13" s="93"/>
      <c r="O13" s="218"/>
      <c r="P13" s="49"/>
      <c r="Q13" s="246" t="str">
        <f>IF(C13="","",'OPĆI DIO'!$C$1)</f>
        <v>1907 SVEUČILIŠTE U ZAGREBU - FAKULTET POLITIČKIH ZNANOSTI</v>
      </c>
      <c r="R13" s="40" t="str">
        <f t="shared" si="5"/>
        <v>323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>
        <v>51</v>
      </c>
      <c r="B14" s="45" t="str">
        <f t="shared" si="1"/>
        <v>Pomoći EU</v>
      </c>
      <c r="C14" s="332">
        <v>3299</v>
      </c>
      <c r="D14" s="45" t="str">
        <f t="shared" si="2"/>
        <v>Ostali nespomenuti rashodi poslovanja</v>
      </c>
      <c r="E14" s="387" t="s">
        <v>4452</v>
      </c>
      <c r="F14" s="45" t="str">
        <f t="shared" si="3"/>
        <v>EDUMAKE, CREATIVE EUROPE INNOVATIVE LAB (EU)</v>
      </c>
      <c r="G14" s="45" t="str">
        <f t="shared" si="4"/>
        <v>0942</v>
      </c>
      <c r="H14" s="392">
        <v>1750</v>
      </c>
      <c r="I14" s="392">
        <v>0</v>
      </c>
      <c r="J14" s="390">
        <v>0</v>
      </c>
      <c r="K14" s="395"/>
      <c r="L14" s="92"/>
      <c r="M14" s="92"/>
      <c r="N14" s="93"/>
      <c r="O14" s="218"/>
      <c r="P14" s="49"/>
      <c r="Q14" s="246" t="str">
        <f>IF(C14="","",'OPĆI DIO'!$C$1)</f>
        <v>1907 SVEUČILIŠTE U ZAGREBU - FAKULTET POLITIČKIH ZNANOSTI</v>
      </c>
      <c r="R14" s="40" t="str">
        <f t="shared" si="5"/>
        <v>329</v>
      </c>
      <c r="S14" s="40" t="str">
        <f t="shared" si="6"/>
        <v>32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/>
      <c r="B15" s="45" t="str">
        <f t="shared" si="1"/>
        <v/>
      </c>
      <c r="C15" s="332"/>
      <c r="D15" s="45" t="str">
        <f t="shared" si="2"/>
        <v/>
      </c>
      <c r="E15" s="387"/>
      <c r="F15" s="45" t="str">
        <f t="shared" si="3"/>
        <v/>
      </c>
      <c r="G15" s="45" t="str">
        <f t="shared" si="4"/>
        <v/>
      </c>
      <c r="H15" s="392"/>
      <c r="I15" s="392"/>
      <c r="J15" s="390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>
        <v>51</v>
      </c>
      <c r="B16" s="45" t="str">
        <f t="shared" si="1"/>
        <v>Pomoći EU</v>
      </c>
      <c r="C16" s="332">
        <v>3111</v>
      </c>
      <c r="D16" s="45" t="str">
        <f t="shared" si="2"/>
        <v>Plaće za redovan rad</v>
      </c>
      <c r="E16" s="387" t="s">
        <v>4454</v>
      </c>
      <c r="F16" s="45" t="str">
        <f t="shared" si="3"/>
        <v>LEGITIMULT, HORIZON-CL2-2021-DEMOCRACY-01 (EU)</v>
      </c>
      <c r="G16" s="45" t="str">
        <f t="shared" si="4"/>
        <v>0942</v>
      </c>
      <c r="H16" s="392">
        <v>31760</v>
      </c>
      <c r="I16" s="392">
        <v>4690</v>
      </c>
      <c r="J16" s="390">
        <v>0</v>
      </c>
      <c r="K16" s="93"/>
      <c r="L16" s="92"/>
      <c r="M16" s="92"/>
      <c r="N16" s="93"/>
      <c r="O16" s="218"/>
      <c r="P16" s="49"/>
      <c r="Q16" s="246" t="str">
        <f>IF(C16="","",'OPĆI DIO'!$C$1)</f>
        <v>1907 SVEUČILIŠTE U ZAGREBU - FAKULTET POLITIČKIH ZNANOSTI</v>
      </c>
      <c r="R16" s="40" t="str">
        <f t="shared" si="5"/>
        <v>311</v>
      </c>
      <c r="S16" s="40" t="str">
        <f t="shared" si="6"/>
        <v>31</v>
      </c>
      <c r="T16" s="40" t="str">
        <f t="shared" si="7"/>
        <v>94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>
        <v>51</v>
      </c>
      <c r="B17" s="45" t="str">
        <f t="shared" si="1"/>
        <v>Pomoći EU</v>
      </c>
      <c r="C17" s="332">
        <v>3132</v>
      </c>
      <c r="D17" s="45" t="str">
        <f t="shared" si="2"/>
        <v>Doprinosi za obvezno zdravstveno osiguranje</v>
      </c>
      <c r="E17" s="387" t="s">
        <v>4454</v>
      </c>
      <c r="F17" s="45" t="str">
        <f t="shared" si="3"/>
        <v>LEGITIMULT, HORIZON-CL2-2021-DEMOCRACY-01 (EU)</v>
      </c>
      <c r="G17" s="45" t="str">
        <f t="shared" si="4"/>
        <v>0942</v>
      </c>
      <c r="H17" s="392">
        <v>5240</v>
      </c>
      <c r="I17" s="392">
        <v>774</v>
      </c>
      <c r="J17" s="390">
        <v>0</v>
      </c>
      <c r="K17" s="93"/>
      <c r="L17" s="92"/>
      <c r="M17" s="92"/>
      <c r="N17" s="93"/>
      <c r="O17" s="218"/>
      <c r="P17" s="49"/>
      <c r="Q17" s="246" t="str">
        <f>IF(C17="","",'OPĆI DIO'!$C$1)</f>
        <v>1907 SVEUČILIŠTE U ZAGREBU - FAKULTET POLITIČKIH ZNANOSTI</v>
      </c>
      <c r="R17" s="40" t="str">
        <f t="shared" si="5"/>
        <v>313</v>
      </c>
      <c r="S17" s="40" t="str">
        <f t="shared" si="6"/>
        <v>31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>
        <v>51</v>
      </c>
      <c r="B18" s="45" t="str">
        <f t="shared" si="1"/>
        <v>Pomoći EU</v>
      </c>
      <c r="C18" s="332">
        <v>3211</v>
      </c>
      <c r="D18" s="45" t="str">
        <f t="shared" si="2"/>
        <v>Službena putovanja</v>
      </c>
      <c r="E18" s="387" t="s">
        <v>4454</v>
      </c>
      <c r="F18" s="45" t="str">
        <f t="shared" si="3"/>
        <v>LEGITIMULT, HORIZON-CL2-2021-DEMOCRACY-01 (EU)</v>
      </c>
      <c r="G18" s="45" t="str">
        <f t="shared" si="4"/>
        <v>0942</v>
      </c>
      <c r="H18" s="392">
        <v>2770</v>
      </c>
      <c r="I18" s="392">
        <v>2770</v>
      </c>
      <c r="J18" s="390">
        <v>0</v>
      </c>
      <c r="K18" s="93"/>
      <c r="L18" s="92"/>
      <c r="M18" s="92"/>
      <c r="N18" s="93"/>
      <c r="O18" s="218"/>
      <c r="P18" s="49"/>
      <c r="Q18" s="246" t="str">
        <f>IF(C18="","",'OPĆI DIO'!$C$1)</f>
        <v>1907 SVEUČILIŠTE U ZAGREBU - FAKULTET POLITIČKIH ZNANOSTI</v>
      </c>
      <c r="R18" s="40" t="str">
        <f t="shared" si="5"/>
        <v>321</v>
      </c>
      <c r="S18" s="40" t="str">
        <f t="shared" si="6"/>
        <v>32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>
        <v>51</v>
      </c>
      <c r="B19" s="45" t="str">
        <f t="shared" si="1"/>
        <v>Pomoći EU</v>
      </c>
      <c r="C19" s="332">
        <v>3237</v>
      </c>
      <c r="D19" s="45" t="str">
        <f t="shared" si="2"/>
        <v>Intelektualne i osobne usluge</v>
      </c>
      <c r="E19" s="387" t="s">
        <v>4454</v>
      </c>
      <c r="F19" s="45" t="str">
        <f t="shared" si="3"/>
        <v>LEGITIMULT, HORIZON-CL2-2021-DEMOCRACY-01 (EU)</v>
      </c>
      <c r="G19" s="45" t="str">
        <f t="shared" si="4"/>
        <v>0942</v>
      </c>
      <c r="H19" s="392">
        <v>4600</v>
      </c>
      <c r="I19" s="392">
        <v>0</v>
      </c>
      <c r="J19" s="390">
        <v>0</v>
      </c>
      <c r="K19" s="93"/>
      <c r="L19" s="92"/>
      <c r="M19" s="92"/>
      <c r="N19" s="93"/>
      <c r="O19" s="218"/>
      <c r="P19" s="49"/>
      <c r="Q19" s="246" t="str">
        <f>IF(C19="","",'OPĆI DIO'!$C$1)</f>
        <v>1907 SVEUČILIŠTE U ZAGREBU - FAKULTET POLITIČKIH ZNANOSTI</v>
      </c>
      <c r="R19" s="40" t="str">
        <f t="shared" si="5"/>
        <v>323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>
        <v>51</v>
      </c>
      <c r="B20" s="45" t="str">
        <f t="shared" si="1"/>
        <v>Pomoći EU</v>
      </c>
      <c r="C20" s="332">
        <v>3299</v>
      </c>
      <c r="D20" s="45" t="str">
        <f t="shared" si="2"/>
        <v>Ostali nespomenuti rashodi poslovanja</v>
      </c>
      <c r="E20" s="387" t="s">
        <v>4454</v>
      </c>
      <c r="F20" s="45" t="str">
        <f t="shared" si="3"/>
        <v>LEGITIMULT, HORIZON-CL2-2021-DEMOCRACY-01 (EU)</v>
      </c>
      <c r="G20" s="45" t="str">
        <f t="shared" si="4"/>
        <v>0942</v>
      </c>
      <c r="H20" s="392">
        <v>11092</v>
      </c>
      <c r="I20" s="392">
        <v>5017</v>
      </c>
      <c r="J20" s="390">
        <v>0</v>
      </c>
      <c r="K20" s="93"/>
      <c r="L20" s="92"/>
      <c r="M20" s="92"/>
      <c r="N20" s="93"/>
      <c r="O20" s="218"/>
      <c r="P20" s="49"/>
      <c r="Q20" s="246" t="str">
        <f>IF(C20="","",'OPĆI DIO'!$C$1)</f>
        <v>1907 SVEUČILIŠTE U ZAGREBU - FAKULTET POLITIČKIH ZNANOSTI</v>
      </c>
      <c r="R20" s="40" t="str">
        <f t="shared" si="5"/>
        <v>329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/>
      <c r="B21" s="45" t="str">
        <f t="shared" si="1"/>
        <v/>
      </c>
      <c r="C21" s="332"/>
      <c r="D21" s="45" t="str">
        <f t="shared" si="2"/>
        <v/>
      </c>
      <c r="E21" s="387"/>
      <c r="F21" s="45" t="str">
        <f t="shared" si="3"/>
        <v/>
      </c>
      <c r="G21" s="45" t="str">
        <f t="shared" si="4"/>
        <v/>
      </c>
      <c r="H21" s="392"/>
      <c r="I21" s="392"/>
      <c r="J21" s="390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>
        <v>51</v>
      </c>
      <c r="B22" s="45" t="str">
        <f t="shared" si="1"/>
        <v>Pomoći EU</v>
      </c>
      <c r="C22" s="332">
        <v>3111</v>
      </c>
      <c r="D22" s="45" t="str">
        <f t="shared" si="2"/>
        <v>Plaće za redovan rad</v>
      </c>
      <c r="E22" s="387" t="s">
        <v>689</v>
      </c>
      <c r="F22" s="45" t="str">
        <f t="shared" si="3"/>
        <v>NOVI PODPROJEKT</v>
      </c>
      <c r="G22" s="45" t="str">
        <f t="shared" si="4"/>
        <v>NOVI PODPROJEKT</v>
      </c>
      <c r="H22" s="392">
        <v>44820</v>
      </c>
      <c r="I22" s="392">
        <v>44820</v>
      </c>
      <c r="J22" s="390">
        <v>5271</v>
      </c>
      <c r="K22" s="93" t="s">
        <v>4832</v>
      </c>
      <c r="L22" s="92" t="s">
        <v>4833</v>
      </c>
      <c r="M22" s="92" t="s">
        <v>4834</v>
      </c>
      <c r="N22" s="93" t="s">
        <v>4835</v>
      </c>
      <c r="O22" s="218" t="s">
        <v>4836</v>
      </c>
      <c r="P22" s="49"/>
      <c r="Q22" s="246" t="str">
        <f>IF(C22="","",'OPĆI DIO'!$C$1)</f>
        <v>1907 SVEUČILIŠTE U ZAGREBU - FAKULTET POLITIČKIH ZNANOSTI</v>
      </c>
      <c r="R22" s="40" t="str">
        <f t="shared" si="5"/>
        <v>311</v>
      </c>
      <c r="S22" s="40" t="str">
        <f t="shared" si="6"/>
        <v>31</v>
      </c>
      <c r="T22" s="40" t="str">
        <f t="shared" si="7"/>
        <v>OV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>
        <v>51</v>
      </c>
      <c r="B23" s="45" t="str">
        <f t="shared" si="1"/>
        <v>Pomoći EU</v>
      </c>
      <c r="C23" s="332">
        <v>3132</v>
      </c>
      <c r="D23" s="45" t="str">
        <f t="shared" si="2"/>
        <v>Doprinosi za obvezno zdravstveno osiguranje</v>
      </c>
      <c r="E23" s="387" t="s">
        <v>689</v>
      </c>
      <c r="F23" s="45" t="str">
        <f t="shared" si="3"/>
        <v>NOVI PODPROJEKT</v>
      </c>
      <c r="G23" s="45" t="str">
        <f t="shared" si="4"/>
        <v>NOVI PODPROJEKT</v>
      </c>
      <c r="H23" s="392">
        <v>9180</v>
      </c>
      <c r="I23" s="392">
        <v>9180</v>
      </c>
      <c r="J23" s="390">
        <v>1079</v>
      </c>
      <c r="K23" s="93" t="s">
        <v>4832</v>
      </c>
      <c r="L23" s="92" t="s">
        <v>4833</v>
      </c>
      <c r="M23" s="92" t="s">
        <v>4834</v>
      </c>
      <c r="N23" s="93" t="s">
        <v>4835</v>
      </c>
      <c r="O23" s="218" t="s">
        <v>4836</v>
      </c>
      <c r="P23" s="49"/>
      <c r="Q23" s="246" t="str">
        <f>IF(C23="","",'OPĆI DIO'!$C$1)</f>
        <v>1907 SVEUČILIŠTE U ZAGREBU - FAKULTET POLITIČKIH ZNANOSTI</v>
      </c>
      <c r="R23" s="40" t="str">
        <f t="shared" si="5"/>
        <v>313</v>
      </c>
      <c r="S23" s="40" t="str">
        <f t="shared" si="6"/>
        <v>31</v>
      </c>
      <c r="T23" s="40" t="str">
        <f t="shared" si="7"/>
        <v>OV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>
        <v>51</v>
      </c>
      <c r="B24" s="45" t="str">
        <f t="shared" si="1"/>
        <v>Pomoći EU</v>
      </c>
      <c r="C24" s="332">
        <v>3211</v>
      </c>
      <c r="D24" s="45" t="str">
        <f t="shared" si="2"/>
        <v>Službena putovanja</v>
      </c>
      <c r="E24" s="387" t="s">
        <v>689</v>
      </c>
      <c r="F24" s="45" t="str">
        <f t="shared" si="3"/>
        <v>NOVI PODPROJEKT</v>
      </c>
      <c r="G24" s="45" t="str">
        <f t="shared" si="4"/>
        <v>NOVI PODPROJEKT</v>
      </c>
      <c r="H24" s="392">
        <v>2000</v>
      </c>
      <c r="I24" s="392"/>
      <c r="J24" s="390"/>
      <c r="K24" s="93" t="s">
        <v>4832</v>
      </c>
      <c r="L24" s="92" t="s">
        <v>4833</v>
      </c>
      <c r="M24" s="92" t="s">
        <v>4834</v>
      </c>
      <c r="N24" s="93" t="s">
        <v>4835</v>
      </c>
      <c r="O24" s="218" t="s">
        <v>4836</v>
      </c>
      <c r="P24" s="49"/>
      <c r="Q24" s="246" t="str">
        <f>IF(C24="","",'OPĆI DIO'!$C$1)</f>
        <v>1907 SVEUČILIŠTE U ZAGREBU - FAKULTET POLITIČKIH ZNANOSTI</v>
      </c>
      <c r="R24" s="40" t="str">
        <f t="shared" si="5"/>
        <v>321</v>
      </c>
      <c r="S24" s="40" t="str">
        <f t="shared" si="6"/>
        <v>32</v>
      </c>
      <c r="T24" s="40" t="str">
        <f t="shared" si="7"/>
        <v>OV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>
        <v>51</v>
      </c>
      <c r="B25" s="45" t="str">
        <f t="shared" si="1"/>
        <v>Pomoći EU</v>
      </c>
      <c r="C25" s="332">
        <v>3237</v>
      </c>
      <c r="D25" s="45" t="str">
        <f t="shared" si="2"/>
        <v>Intelektualne i osobne usluge</v>
      </c>
      <c r="E25" s="387" t="s">
        <v>689</v>
      </c>
      <c r="F25" s="45" t="str">
        <f t="shared" si="3"/>
        <v>NOVI PODPROJEKT</v>
      </c>
      <c r="G25" s="45" t="str">
        <f t="shared" si="4"/>
        <v>NOVI PODPROJEKT</v>
      </c>
      <c r="H25" s="392">
        <v>40000</v>
      </c>
      <c r="I25" s="392"/>
      <c r="J25" s="390"/>
      <c r="K25" s="93" t="s">
        <v>4832</v>
      </c>
      <c r="L25" s="92" t="s">
        <v>4833</v>
      </c>
      <c r="M25" s="92" t="s">
        <v>4834</v>
      </c>
      <c r="N25" s="93" t="s">
        <v>4835</v>
      </c>
      <c r="O25" s="218" t="s">
        <v>4836</v>
      </c>
      <c r="P25" s="49"/>
      <c r="Q25" s="246" t="str">
        <f>IF(C25="","",'OPĆI DIO'!$C$1)</f>
        <v>1907 SVEUČILIŠTE U ZAGREBU - FAKULTET POLITIČKIH ZNANOSTI</v>
      </c>
      <c r="R25" s="40" t="str">
        <f t="shared" si="5"/>
        <v>323</v>
      </c>
      <c r="S25" s="40" t="str">
        <f t="shared" si="6"/>
        <v>32</v>
      </c>
      <c r="T25" s="40" t="str">
        <f t="shared" si="7"/>
        <v>OV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>
        <v>51</v>
      </c>
      <c r="B26" s="45" t="str">
        <f t="shared" si="1"/>
        <v>Pomoći EU</v>
      </c>
      <c r="C26" s="332">
        <v>3299</v>
      </c>
      <c r="D26" s="45" t="str">
        <f t="shared" si="2"/>
        <v>Ostali nespomenuti rashodi poslovanja</v>
      </c>
      <c r="E26" s="387" t="s">
        <v>689</v>
      </c>
      <c r="F26" s="45" t="str">
        <f t="shared" si="3"/>
        <v>NOVI PODPROJEKT</v>
      </c>
      <c r="G26" s="45" t="str">
        <f t="shared" si="4"/>
        <v>NOVI PODPROJEKT</v>
      </c>
      <c r="H26" s="392">
        <v>4700</v>
      </c>
      <c r="I26" s="392">
        <v>4700</v>
      </c>
      <c r="J26" s="390"/>
      <c r="K26" s="93" t="s">
        <v>4832</v>
      </c>
      <c r="L26" s="92" t="s">
        <v>4833</v>
      </c>
      <c r="M26" s="92" t="s">
        <v>4834</v>
      </c>
      <c r="N26" s="93" t="s">
        <v>4835</v>
      </c>
      <c r="O26" s="218" t="s">
        <v>4836</v>
      </c>
      <c r="P26" s="49"/>
      <c r="Q26" s="246" t="str">
        <f>IF(C26="","",'OPĆI DIO'!$C$1)</f>
        <v>1907 SVEUČILIŠTE U ZAGREBU - FAKULTET POLITIČKIH ZNANOSTI</v>
      </c>
      <c r="R26" s="40" t="str">
        <f t="shared" si="5"/>
        <v>329</v>
      </c>
      <c r="S26" s="40" t="str">
        <f t="shared" si="6"/>
        <v>32</v>
      </c>
      <c r="T26" s="40" t="str">
        <f t="shared" si="7"/>
        <v>OV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/>
      <c r="B27" s="45" t="str">
        <f t="shared" si="1"/>
        <v/>
      </c>
      <c r="C27" s="332"/>
      <c r="D27" s="45" t="str">
        <f t="shared" si="2"/>
        <v/>
      </c>
      <c r="E27" s="387"/>
      <c r="F27" s="45" t="str">
        <f t="shared" si="3"/>
        <v/>
      </c>
      <c r="G27" s="45" t="str">
        <f t="shared" si="4"/>
        <v/>
      </c>
      <c r="H27" s="392"/>
      <c r="I27" s="392"/>
      <c r="J27" s="390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>
        <v>51</v>
      </c>
      <c r="B28" s="45" t="str">
        <f t="shared" si="1"/>
        <v>Pomoći EU</v>
      </c>
      <c r="C28" s="332">
        <v>3111</v>
      </c>
      <c r="D28" s="45" t="str">
        <f t="shared" si="2"/>
        <v>Plaće za redovan rad</v>
      </c>
      <c r="E28" s="387" t="s">
        <v>689</v>
      </c>
      <c r="F28" s="45" t="str">
        <f t="shared" si="3"/>
        <v>NOVI PODPROJEKT</v>
      </c>
      <c r="G28" s="45" t="str">
        <f t="shared" si="4"/>
        <v>NOVI PODPROJEKT</v>
      </c>
      <c r="H28" s="392">
        <v>12450</v>
      </c>
      <c r="I28" s="392">
        <v>12450</v>
      </c>
      <c r="J28" s="390">
        <v>10790</v>
      </c>
      <c r="K28" s="395" t="s">
        <v>4837</v>
      </c>
      <c r="L28" s="92" t="s">
        <v>4833</v>
      </c>
      <c r="M28" s="92" t="s">
        <v>4838</v>
      </c>
      <c r="N28" s="93" t="s">
        <v>4839</v>
      </c>
      <c r="O28" s="396" t="s">
        <v>4840</v>
      </c>
      <c r="P28" s="49"/>
      <c r="Q28" s="246" t="str">
        <f>IF(C28="","",'OPĆI DIO'!$C$1)</f>
        <v>1907 SVEUČILIŠTE U ZAGREBU - FAKULTET POLITIČKIH ZNANOSTI</v>
      </c>
      <c r="R28" s="40" t="str">
        <f t="shared" si="5"/>
        <v>311</v>
      </c>
      <c r="S28" s="40" t="str">
        <f t="shared" si="6"/>
        <v>31</v>
      </c>
      <c r="T28" s="40" t="str">
        <f t="shared" si="7"/>
        <v>OV</v>
      </c>
      <c r="U28" s="40" t="str">
        <f t="shared" si="8"/>
        <v>3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>
        <v>51</v>
      </c>
      <c r="B29" s="45" t="str">
        <f t="shared" si="1"/>
        <v>Pomoći EU</v>
      </c>
      <c r="C29" s="332">
        <v>3132</v>
      </c>
      <c r="D29" s="45" t="str">
        <f t="shared" si="2"/>
        <v>Doprinosi za obvezno zdravstveno osiguranje</v>
      </c>
      <c r="E29" s="387" t="s">
        <v>689</v>
      </c>
      <c r="F29" s="45" t="str">
        <f t="shared" si="3"/>
        <v>NOVI PODPROJEKT</v>
      </c>
      <c r="G29" s="45" t="str">
        <f t="shared" si="4"/>
        <v>NOVI PODPROJEKT</v>
      </c>
      <c r="H29" s="392">
        <v>2550</v>
      </c>
      <c r="I29" s="392">
        <v>2550</v>
      </c>
      <c r="J29" s="390">
        <v>2210</v>
      </c>
      <c r="K29" s="395" t="s">
        <v>4837</v>
      </c>
      <c r="L29" s="92" t="s">
        <v>4833</v>
      </c>
      <c r="M29" s="92" t="s">
        <v>4838</v>
      </c>
      <c r="N29" s="93" t="s">
        <v>4839</v>
      </c>
      <c r="O29" s="396" t="s">
        <v>4840</v>
      </c>
      <c r="P29" s="49"/>
      <c r="Q29" s="246" t="str">
        <f>IF(C29="","",'OPĆI DIO'!$C$1)</f>
        <v>1907 SVEUČILIŠTE U ZAGREBU - FAKULTET POLITIČKIH ZNANOSTI</v>
      </c>
      <c r="R29" s="40" t="str">
        <f t="shared" si="5"/>
        <v>313</v>
      </c>
      <c r="S29" s="40" t="str">
        <f t="shared" si="6"/>
        <v>31</v>
      </c>
      <c r="T29" s="40" t="str">
        <f t="shared" si="7"/>
        <v>OV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>
        <v>51</v>
      </c>
      <c r="B30" s="45" t="str">
        <f t="shared" si="1"/>
        <v>Pomoći EU</v>
      </c>
      <c r="C30" s="332">
        <v>3211</v>
      </c>
      <c r="D30" s="45" t="str">
        <f t="shared" si="2"/>
        <v>Službena putovanja</v>
      </c>
      <c r="E30" s="387" t="s">
        <v>689</v>
      </c>
      <c r="F30" s="45" t="str">
        <f t="shared" si="3"/>
        <v>NOVI PODPROJEKT</v>
      </c>
      <c r="G30" s="45" t="str">
        <f t="shared" si="4"/>
        <v>NOVI PODPROJEKT</v>
      </c>
      <c r="H30" s="392"/>
      <c r="I30" s="392"/>
      <c r="J30" s="390"/>
      <c r="K30" s="395" t="s">
        <v>4837</v>
      </c>
      <c r="L30" s="92" t="s">
        <v>4833</v>
      </c>
      <c r="M30" s="92" t="s">
        <v>4838</v>
      </c>
      <c r="N30" s="93" t="s">
        <v>4839</v>
      </c>
      <c r="O30" s="396" t="s">
        <v>4840</v>
      </c>
      <c r="P30" s="49"/>
      <c r="Q30" s="246" t="str">
        <f>IF(C30="","",'OPĆI DIO'!$C$1)</f>
        <v>1907 SVEUČILIŠTE U ZAGREBU - FAKULTET POLITIČKIH ZNANOSTI</v>
      </c>
      <c r="R30" s="40" t="str">
        <f t="shared" si="5"/>
        <v>321</v>
      </c>
      <c r="S30" s="40" t="str">
        <f t="shared" si="6"/>
        <v>32</v>
      </c>
      <c r="T30" s="40" t="str">
        <f t="shared" si="7"/>
        <v>OV</v>
      </c>
      <c r="U30" s="40" t="str">
        <f t="shared" si="8"/>
        <v>3</v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>
        <v>51</v>
      </c>
      <c r="B31" s="45" t="str">
        <f t="shared" si="1"/>
        <v>Pomoći EU</v>
      </c>
      <c r="C31" s="332">
        <v>3237</v>
      </c>
      <c r="D31" s="45" t="str">
        <f t="shared" si="2"/>
        <v>Intelektualne i osobne usluge</v>
      </c>
      <c r="E31" s="387" t="s">
        <v>689</v>
      </c>
      <c r="F31" s="45" t="str">
        <f t="shared" si="3"/>
        <v>NOVI PODPROJEKT</v>
      </c>
      <c r="G31" s="45" t="str">
        <f t="shared" si="4"/>
        <v>NOVI PODPROJEKT</v>
      </c>
      <c r="H31" s="390"/>
      <c r="I31" s="390"/>
      <c r="J31" s="390"/>
      <c r="K31" s="395" t="s">
        <v>4837</v>
      </c>
      <c r="L31" s="92" t="s">
        <v>4833</v>
      </c>
      <c r="M31" s="92" t="s">
        <v>4838</v>
      </c>
      <c r="N31" s="93" t="s">
        <v>4839</v>
      </c>
      <c r="O31" s="218" t="s">
        <v>4840</v>
      </c>
      <c r="P31" s="49"/>
      <c r="Q31" s="246" t="str">
        <f>IF(C31="","",'OPĆI DIO'!$C$1)</f>
        <v>1907 SVEUČILIŠTE U ZAGREBU - FAKULTET POLITIČKIH ZNANOSTI</v>
      </c>
      <c r="R31" s="40" t="str">
        <f t="shared" si="5"/>
        <v>323</v>
      </c>
      <c r="S31" s="40" t="str">
        <f t="shared" si="6"/>
        <v>32</v>
      </c>
      <c r="T31" s="40" t="str">
        <f t="shared" si="7"/>
        <v>OV</v>
      </c>
      <c r="U31" s="40" t="str">
        <f t="shared" si="8"/>
        <v>3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>
        <v>51</v>
      </c>
      <c r="B32" s="45" t="str">
        <f t="shared" si="1"/>
        <v>Pomoći EU</v>
      </c>
      <c r="C32" s="332">
        <v>3299</v>
      </c>
      <c r="D32" s="45" t="str">
        <f t="shared" si="2"/>
        <v>Ostali nespomenuti rashodi poslovanja</v>
      </c>
      <c r="E32" s="387" t="s">
        <v>689</v>
      </c>
      <c r="F32" s="45" t="str">
        <f t="shared" si="3"/>
        <v>NOVI PODPROJEKT</v>
      </c>
      <c r="G32" s="45" t="str">
        <f t="shared" si="4"/>
        <v>NOVI PODPROJEKT</v>
      </c>
      <c r="H32" s="390"/>
      <c r="I32" s="390"/>
      <c r="J32" s="390"/>
      <c r="K32" s="395" t="s">
        <v>4837</v>
      </c>
      <c r="L32" s="92" t="s">
        <v>4833</v>
      </c>
      <c r="M32" s="92" t="s">
        <v>4838</v>
      </c>
      <c r="N32" s="93" t="s">
        <v>4839</v>
      </c>
      <c r="O32" s="218" t="s">
        <v>4840</v>
      </c>
      <c r="P32" s="49"/>
      <c r="Q32" s="246" t="str">
        <f>IF(C32="","",'OPĆI DIO'!$C$1)</f>
        <v>1907 SVEUČILIŠTE U ZAGREBU - FAKULTET POLITIČKIH ZNANOSTI</v>
      </c>
      <c r="R32" s="40" t="str">
        <f t="shared" si="5"/>
        <v>329</v>
      </c>
      <c r="S32" s="40" t="str">
        <f t="shared" si="6"/>
        <v>32</v>
      </c>
      <c r="T32" s="40" t="str">
        <f t="shared" si="7"/>
        <v>OV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/>
      <c r="B33" s="45" t="str">
        <f t="shared" si="1"/>
        <v/>
      </c>
      <c r="C33" s="332"/>
      <c r="D33" s="45" t="str">
        <f t="shared" si="2"/>
        <v/>
      </c>
      <c r="E33" s="387"/>
      <c r="F33" s="45" t="str">
        <f t="shared" si="3"/>
        <v/>
      </c>
      <c r="G33" s="45" t="str">
        <f t="shared" si="4"/>
        <v/>
      </c>
      <c r="H33" s="390"/>
      <c r="I33" s="390"/>
      <c r="J33" s="390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>
        <v>51</v>
      </c>
      <c r="B34" s="45" t="str">
        <f t="shared" si="1"/>
        <v>Pomoći EU</v>
      </c>
      <c r="C34" s="332">
        <v>3111</v>
      </c>
      <c r="D34" s="45" t="str">
        <f t="shared" si="2"/>
        <v>Plaće za redovan rad</v>
      </c>
      <c r="E34" s="387" t="s">
        <v>689</v>
      </c>
      <c r="F34" s="45" t="str">
        <f t="shared" si="3"/>
        <v>NOVI PODPROJEKT</v>
      </c>
      <c r="G34" s="45" t="str">
        <f t="shared" si="4"/>
        <v>NOVI PODPROJEKT</v>
      </c>
      <c r="H34" s="390">
        <v>8089</v>
      </c>
      <c r="I34" s="390">
        <v>8089</v>
      </c>
      <c r="J34" s="390">
        <v>8089</v>
      </c>
      <c r="K34" s="93" t="s">
        <v>4841</v>
      </c>
      <c r="L34" s="92" t="s">
        <v>4842</v>
      </c>
      <c r="M34" s="92" t="s">
        <v>4838</v>
      </c>
      <c r="N34" s="93" t="s">
        <v>4843</v>
      </c>
      <c r="O34" s="218" t="s">
        <v>4844</v>
      </c>
      <c r="P34" s="49"/>
      <c r="Q34" s="246" t="str">
        <f>IF(C34="","",'OPĆI DIO'!$C$1)</f>
        <v>1907 SVEUČILIŠTE U ZAGREBU - FAKULTET POLITIČKIH ZNANOSTI</v>
      </c>
      <c r="R34" s="40" t="str">
        <f t="shared" si="5"/>
        <v>311</v>
      </c>
      <c r="S34" s="40" t="str">
        <f t="shared" si="6"/>
        <v>31</v>
      </c>
      <c r="T34" s="40" t="str">
        <f t="shared" si="7"/>
        <v>OV</v>
      </c>
      <c r="U34" s="40" t="str">
        <f t="shared" si="8"/>
        <v>3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>
        <v>51</v>
      </c>
      <c r="B35" s="45" t="str">
        <f t="shared" si="1"/>
        <v>Pomoći EU</v>
      </c>
      <c r="C35" s="332">
        <v>3132</v>
      </c>
      <c r="D35" s="45" t="str">
        <f t="shared" si="2"/>
        <v>Doprinosi za obvezno zdravstveno osiguranje</v>
      </c>
      <c r="E35" s="387" t="s">
        <v>689</v>
      </c>
      <c r="F35" s="45" t="str">
        <f t="shared" si="3"/>
        <v>NOVI PODPROJEKT</v>
      </c>
      <c r="G35" s="45" t="str">
        <f t="shared" si="4"/>
        <v>NOVI PODPROJEKT</v>
      </c>
      <c r="H35" s="390">
        <v>1656</v>
      </c>
      <c r="I35" s="390">
        <v>1656</v>
      </c>
      <c r="J35" s="390">
        <v>1656</v>
      </c>
      <c r="K35" s="93" t="s">
        <v>4841</v>
      </c>
      <c r="L35" s="92" t="s">
        <v>4842</v>
      </c>
      <c r="M35" s="92" t="s">
        <v>4838</v>
      </c>
      <c r="N35" s="93" t="s">
        <v>4843</v>
      </c>
      <c r="O35" s="218" t="s">
        <v>4844</v>
      </c>
      <c r="P35" s="49"/>
      <c r="Q35" s="246" t="str">
        <f>IF(C35="","",'OPĆI DIO'!$C$1)</f>
        <v>1907 SVEUČILIŠTE U ZAGREBU - FAKULTET POLITIČKIH ZNANOSTI</v>
      </c>
      <c r="R35" s="40" t="str">
        <f t="shared" si="5"/>
        <v>313</v>
      </c>
      <c r="S35" s="40" t="str">
        <f t="shared" si="6"/>
        <v>31</v>
      </c>
      <c r="T35" s="40" t="str">
        <f t="shared" si="7"/>
        <v>OV</v>
      </c>
      <c r="U35" s="40" t="str">
        <f t="shared" si="8"/>
        <v>3</v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>
        <v>51</v>
      </c>
      <c r="B36" s="45" t="str">
        <f t="shared" si="1"/>
        <v>Pomoći EU</v>
      </c>
      <c r="C36" s="332">
        <v>3211</v>
      </c>
      <c r="D36" s="45" t="str">
        <f t="shared" si="2"/>
        <v>Službena putovanja</v>
      </c>
      <c r="E36" s="387" t="s">
        <v>689</v>
      </c>
      <c r="F36" s="45" t="str">
        <f t="shared" si="3"/>
        <v>NOVI PODPROJEKT</v>
      </c>
      <c r="G36" s="45" t="str">
        <f t="shared" si="4"/>
        <v>NOVI PODPROJEKT</v>
      </c>
      <c r="H36" s="390"/>
      <c r="I36" s="390"/>
      <c r="J36" s="390"/>
      <c r="K36" s="93" t="s">
        <v>4841</v>
      </c>
      <c r="L36" s="92" t="s">
        <v>4842</v>
      </c>
      <c r="M36" s="92" t="s">
        <v>4838</v>
      </c>
      <c r="N36" s="93" t="s">
        <v>4843</v>
      </c>
      <c r="O36" s="218" t="s">
        <v>4844</v>
      </c>
      <c r="P36" s="49"/>
      <c r="Q36" s="246" t="str">
        <f>IF(C36="","",'OPĆI DIO'!$C$1)</f>
        <v>1907 SVEUČILIŠTE U ZAGREBU - FAKULTET POLITIČKIH ZNANOSTI</v>
      </c>
      <c r="R36" s="40" t="str">
        <f t="shared" si="5"/>
        <v>321</v>
      </c>
      <c r="S36" s="40" t="str">
        <f t="shared" si="6"/>
        <v>32</v>
      </c>
      <c r="T36" s="40" t="str">
        <f t="shared" si="7"/>
        <v>OV</v>
      </c>
      <c r="U36" s="40" t="str">
        <f t="shared" si="8"/>
        <v>3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>
        <v>51</v>
      </c>
      <c r="B37" s="45" t="str">
        <f t="shared" si="1"/>
        <v>Pomoći EU</v>
      </c>
      <c r="C37" s="332">
        <v>3237</v>
      </c>
      <c r="D37" s="45" t="str">
        <f t="shared" si="2"/>
        <v>Intelektualne i osobne usluge</v>
      </c>
      <c r="E37" s="387" t="s">
        <v>689</v>
      </c>
      <c r="F37" s="45" t="str">
        <f t="shared" si="3"/>
        <v>NOVI PODPROJEKT</v>
      </c>
      <c r="G37" s="45" t="str">
        <f t="shared" si="4"/>
        <v>NOVI PODPROJEKT</v>
      </c>
      <c r="H37" s="390"/>
      <c r="I37" s="390"/>
      <c r="J37" s="390"/>
      <c r="K37" s="93" t="s">
        <v>4841</v>
      </c>
      <c r="L37" s="92" t="s">
        <v>4842</v>
      </c>
      <c r="M37" s="92" t="s">
        <v>4838</v>
      </c>
      <c r="N37" s="93" t="s">
        <v>4843</v>
      </c>
      <c r="O37" s="218" t="s">
        <v>4844</v>
      </c>
      <c r="P37" s="49"/>
      <c r="Q37" s="246" t="str">
        <f>IF(C37="","",'OPĆI DIO'!$C$1)</f>
        <v>1907 SVEUČILIŠTE U ZAGREBU - FAKULTET POLITIČKIH ZNANOSTI</v>
      </c>
      <c r="R37" s="40" t="str">
        <f t="shared" si="5"/>
        <v>323</v>
      </c>
      <c r="S37" s="40" t="str">
        <f t="shared" si="6"/>
        <v>32</v>
      </c>
      <c r="T37" s="40" t="str">
        <f t="shared" si="7"/>
        <v>OV</v>
      </c>
      <c r="U37" s="40" t="str">
        <f t="shared" si="8"/>
        <v>3</v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>
        <v>51</v>
      </c>
      <c r="B38" s="45" t="str">
        <f t="shared" si="1"/>
        <v>Pomoći EU</v>
      </c>
      <c r="C38" s="332">
        <v>3299</v>
      </c>
      <c r="D38" s="45" t="str">
        <f t="shared" si="2"/>
        <v>Ostali nespomenuti rashodi poslovanja</v>
      </c>
      <c r="E38" s="387" t="s">
        <v>689</v>
      </c>
      <c r="F38" s="45" t="str">
        <f t="shared" si="3"/>
        <v>NOVI PODPROJEKT</v>
      </c>
      <c r="G38" s="45" t="str">
        <f t="shared" si="4"/>
        <v>NOVI PODPROJEKT</v>
      </c>
      <c r="H38" s="390"/>
      <c r="I38" s="390"/>
      <c r="J38" s="390"/>
      <c r="K38" s="93" t="s">
        <v>4841</v>
      </c>
      <c r="L38" s="92" t="s">
        <v>4842</v>
      </c>
      <c r="M38" s="92" t="s">
        <v>4838</v>
      </c>
      <c r="N38" s="93" t="s">
        <v>4843</v>
      </c>
      <c r="O38" s="218" t="s">
        <v>4844</v>
      </c>
      <c r="P38" s="49"/>
      <c r="Q38" s="246" t="str">
        <f>IF(C38="","",'OPĆI DIO'!$C$1)</f>
        <v>1907 SVEUČILIŠTE U ZAGREBU - FAKULTET POLITIČKIH ZNANOSTI</v>
      </c>
      <c r="R38" s="40" t="str">
        <f t="shared" si="5"/>
        <v>329</v>
      </c>
      <c r="S38" s="40" t="str">
        <f t="shared" si="6"/>
        <v>32</v>
      </c>
      <c r="T38" s="40" t="str">
        <f t="shared" si="7"/>
        <v>OV</v>
      </c>
      <c r="U38" s="40" t="str">
        <f t="shared" si="8"/>
        <v>3</v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/>
      <c r="B39" s="45" t="str">
        <f t="shared" si="1"/>
        <v/>
      </c>
      <c r="C39" s="332"/>
      <c r="D39" s="45" t="str">
        <f t="shared" si="2"/>
        <v/>
      </c>
      <c r="E39" s="387"/>
      <c r="F39" s="45" t="str">
        <f t="shared" si="3"/>
        <v/>
      </c>
      <c r="G39" s="45" t="str">
        <f t="shared" si="4"/>
        <v/>
      </c>
      <c r="H39" s="390"/>
      <c r="I39" s="390"/>
      <c r="J39" s="390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>
        <v>51</v>
      </c>
      <c r="B40" s="45" t="str">
        <f t="shared" si="1"/>
        <v>Pomoći EU</v>
      </c>
      <c r="C40" s="332">
        <v>3111</v>
      </c>
      <c r="D40" s="45" t="str">
        <f t="shared" si="2"/>
        <v>Plaće za redovan rad</v>
      </c>
      <c r="E40" s="387" t="s">
        <v>689</v>
      </c>
      <c r="F40" s="45" t="str">
        <f t="shared" si="3"/>
        <v>NOVI PODPROJEKT</v>
      </c>
      <c r="G40" s="45" t="str">
        <f t="shared" si="4"/>
        <v>NOVI PODPROJEKT</v>
      </c>
      <c r="H40" s="390">
        <v>21871</v>
      </c>
      <c r="I40" s="390">
        <v>21871</v>
      </c>
      <c r="J40" s="390">
        <v>21871</v>
      </c>
      <c r="K40" s="93" t="s">
        <v>4845</v>
      </c>
      <c r="L40" s="92" t="s">
        <v>4842</v>
      </c>
      <c r="M40" s="92" t="s">
        <v>4846</v>
      </c>
      <c r="N40" s="93" t="s">
        <v>4847</v>
      </c>
      <c r="O40" s="218" t="s">
        <v>4848</v>
      </c>
      <c r="P40" s="49"/>
      <c r="Q40" s="246" t="str">
        <f>IF(C40="","",'OPĆI DIO'!$C$1)</f>
        <v>1907 SVEUČILIŠTE U ZAGREBU - FAKULTET POLITIČKIH ZNANOSTI</v>
      </c>
      <c r="R40" s="40" t="str">
        <f t="shared" si="5"/>
        <v>311</v>
      </c>
      <c r="S40" s="40" t="str">
        <f t="shared" si="6"/>
        <v>31</v>
      </c>
      <c r="T40" s="40" t="str">
        <f t="shared" si="7"/>
        <v>OV</v>
      </c>
      <c r="U40" s="40" t="str">
        <f t="shared" si="8"/>
        <v>3</v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0">
        <v>51</v>
      </c>
      <c r="B41" s="45" t="str">
        <f t="shared" si="1"/>
        <v>Pomoći EU</v>
      </c>
      <c r="C41" s="332">
        <v>3132</v>
      </c>
      <c r="D41" s="45" t="str">
        <f t="shared" si="2"/>
        <v>Doprinosi za obvezno zdravstveno osiguranje</v>
      </c>
      <c r="E41" s="387" t="s">
        <v>689</v>
      </c>
      <c r="F41" s="45" t="str">
        <f t="shared" si="3"/>
        <v>NOVI PODPROJEKT</v>
      </c>
      <c r="G41" s="45" t="str">
        <f t="shared" si="4"/>
        <v>NOVI PODPROJEKT</v>
      </c>
      <c r="H41" s="390">
        <v>4479</v>
      </c>
      <c r="I41" s="390">
        <v>4479</v>
      </c>
      <c r="J41" s="390">
        <v>4479</v>
      </c>
      <c r="K41" s="93" t="s">
        <v>4845</v>
      </c>
      <c r="L41" s="92" t="s">
        <v>4842</v>
      </c>
      <c r="M41" s="92" t="s">
        <v>4846</v>
      </c>
      <c r="N41" s="93" t="s">
        <v>4847</v>
      </c>
      <c r="O41" s="218" t="s">
        <v>4848</v>
      </c>
      <c r="P41" s="49"/>
      <c r="Q41" s="246" t="str">
        <f>IF(C41="","",'OPĆI DIO'!$C$1)</f>
        <v>1907 SVEUČILIŠTE U ZAGREBU - FAKULTET POLITIČKIH ZNANOSTI</v>
      </c>
      <c r="R41" s="40" t="str">
        <f t="shared" si="5"/>
        <v>313</v>
      </c>
      <c r="S41" s="40" t="str">
        <f t="shared" si="6"/>
        <v>31</v>
      </c>
      <c r="T41" s="40" t="str">
        <f t="shared" si="7"/>
        <v>OV</v>
      </c>
      <c r="U41" s="40" t="str">
        <f t="shared" si="8"/>
        <v>3</v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>
        <v>51</v>
      </c>
      <c r="B42" s="45" t="str">
        <f t="shared" si="1"/>
        <v>Pomoći EU</v>
      </c>
      <c r="C42" s="332">
        <v>3211</v>
      </c>
      <c r="D42" s="45" t="str">
        <f t="shared" si="2"/>
        <v>Službena putovanja</v>
      </c>
      <c r="E42" s="387" t="s">
        <v>689</v>
      </c>
      <c r="F42" s="45" t="str">
        <f t="shared" si="3"/>
        <v>NOVI PODPROJEKT</v>
      </c>
      <c r="G42" s="45" t="str">
        <f t="shared" si="4"/>
        <v>NOVI PODPROJEKT</v>
      </c>
      <c r="H42" s="390">
        <v>7150</v>
      </c>
      <c r="I42" s="390">
        <v>7150</v>
      </c>
      <c r="J42" s="390">
        <v>7150</v>
      </c>
      <c r="K42" s="93" t="s">
        <v>4845</v>
      </c>
      <c r="L42" s="92" t="s">
        <v>4842</v>
      </c>
      <c r="M42" s="92" t="s">
        <v>4846</v>
      </c>
      <c r="N42" s="93" t="s">
        <v>4847</v>
      </c>
      <c r="O42" s="218" t="s">
        <v>4848</v>
      </c>
      <c r="P42" s="49"/>
      <c r="Q42" s="246" t="str">
        <f>IF(C42="","",'OPĆI DIO'!$C$1)</f>
        <v>1907 SVEUČILIŠTE U ZAGREBU - FAKULTET POLITIČKIH ZNANOSTI</v>
      </c>
      <c r="R42" s="40" t="str">
        <f t="shared" si="5"/>
        <v>321</v>
      </c>
      <c r="S42" s="40" t="str">
        <f t="shared" si="6"/>
        <v>32</v>
      </c>
      <c r="T42" s="40" t="str">
        <f t="shared" si="7"/>
        <v>OV</v>
      </c>
      <c r="U42" s="40" t="str">
        <f t="shared" si="8"/>
        <v>3</v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>
        <v>51</v>
      </c>
      <c r="B43" s="45" t="str">
        <f t="shared" si="1"/>
        <v>Pomoći EU</v>
      </c>
      <c r="C43" s="332">
        <v>3237</v>
      </c>
      <c r="D43" s="45" t="str">
        <f t="shared" si="2"/>
        <v>Intelektualne i osobne usluge</v>
      </c>
      <c r="E43" s="387" t="s">
        <v>689</v>
      </c>
      <c r="F43" s="45" t="str">
        <f t="shared" si="3"/>
        <v>NOVI PODPROJEKT</v>
      </c>
      <c r="G43" s="45" t="str">
        <f t="shared" si="4"/>
        <v>NOVI PODPROJEKT</v>
      </c>
      <c r="H43" s="390"/>
      <c r="I43" s="390"/>
      <c r="J43" s="390"/>
      <c r="K43" s="93" t="s">
        <v>4845</v>
      </c>
      <c r="L43" s="92" t="s">
        <v>4842</v>
      </c>
      <c r="M43" s="92" t="s">
        <v>4846</v>
      </c>
      <c r="N43" s="93" t="s">
        <v>4847</v>
      </c>
      <c r="O43" s="218" t="s">
        <v>4848</v>
      </c>
      <c r="P43" s="49"/>
      <c r="Q43" s="246" t="str">
        <f>IF(C43="","",'OPĆI DIO'!$C$1)</f>
        <v>1907 SVEUČILIŠTE U ZAGREBU - FAKULTET POLITIČKIH ZNANOSTI</v>
      </c>
      <c r="R43" s="40" t="str">
        <f t="shared" si="5"/>
        <v>323</v>
      </c>
      <c r="S43" s="40" t="str">
        <f t="shared" si="6"/>
        <v>32</v>
      </c>
      <c r="T43" s="40" t="str">
        <f t="shared" si="7"/>
        <v>OV</v>
      </c>
      <c r="U43" s="40" t="str">
        <f t="shared" si="8"/>
        <v>3</v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>
        <v>51</v>
      </c>
      <c r="B44" s="45" t="str">
        <f t="shared" si="1"/>
        <v>Pomoći EU</v>
      </c>
      <c r="C44" s="332">
        <v>3299</v>
      </c>
      <c r="D44" s="45" t="str">
        <f t="shared" si="2"/>
        <v>Ostali nespomenuti rashodi poslovanja</v>
      </c>
      <c r="E44" s="387" t="s">
        <v>689</v>
      </c>
      <c r="F44" s="45" t="str">
        <f t="shared" si="3"/>
        <v>NOVI PODPROJEKT</v>
      </c>
      <c r="G44" s="45" t="str">
        <f t="shared" si="4"/>
        <v>NOVI PODPROJEKT</v>
      </c>
      <c r="H44" s="390">
        <v>21232</v>
      </c>
      <c r="I44" s="390">
        <v>18232</v>
      </c>
      <c r="J44" s="390">
        <v>18232</v>
      </c>
      <c r="K44" s="93" t="s">
        <v>4845</v>
      </c>
      <c r="L44" s="92" t="s">
        <v>4842</v>
      </c>
      <c r="M44" s="92" t="s">
        <v>4846</v>
      </c>
      <c r="N44" s="93" t="s">
        <v>4847</v>
      </c>
      <c r="O44" s="218" t="s">
        <v>4848</v>
      </c>
      <c r="P44" s="49"/>
      <c r="Q44" s="246" t="str">
        <f>IF(C44="","",'OPĆI DIO'!$C$1)</f>
        <v>1907 SVEUČILIŠTE U ZAGREBU - FAKULTET POLITIČKIH ZNANOSTI</v>
      </c>
      <c r="R44" s="40" t="str">
        <f t="shared" si="5"/>
        <v>329</v>
      </c>
      <c r="S44" s="40" t="str">
        <f t="shared" si="6"/>
        <v>32</v>
      </c>
      <c r="T44" s="40" t="str">
        <f t="shared" si="7"/>
        <v>OV</v>
      </c>
      <c r="U44" s="40" t="str">
        <f t="shared" si="8"/>
        <v>3</v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0"/>
      <c r="B45" s="45" t="str">
        <f t="shared" si="1"/>
        <v/>
      </c>
      <c r="C45" s="332"/>
      <c r="D45" s="45" t="str">
        <f t="shared" si="2"/>
        <v/>
      </c>
      <c r="E45" s="327"/>
      <c r="F45" s="45" t="str">
        <f t="shared" si="3"/>
        <v/>
      </c>
      <c r="G45" s="45" t="str">
        <f t="shared" si="4"/>
        <v/>
      </c>
      <c r="H45" s="390"/>
      <c r="I45" s="390"/>
      <c r="J45" s="390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/>
      <c r="B46" s="45" t="str">
        <f t="shared" si="1"/>
        <v/>
      </c>
      <c r="C46" s="332"/>
      <c r="D46" s="45" t="str">
        <f t="shared" si="2"/>
        <v/>
      </c>
      <c r="E46" s="327"/>
      <c r="F46" s="45" t="str">
        <f t="shared" si="3"/>
        <v/>
      </c>
      <c r="G46" s="45" t="str">
        <f t="shared" si="4"/>
        <v/>
      </c>
      <c r="H46" s="390"/>
      <c r="I46" s="390"/>
      <c r="J46" s="390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/>
      <c r="B47" s="45" t="str">
        <f t="shared" si="1"/>
        <v/>
      </c>
      <c r="C47" s="332"/>
      <c r="D47" s="45" t="str">
        <f t="shared" si="2"/>
        <v/>
      </c>
      <c r="E47" s="327"/>
      <c r="F47" s="45" t="str">
        <f t="shared" si="3"/>
        <v/>
      </c>
      <c r="G47" s="45" t="str">
        <f t="shared" si="4"/>
        <v/>
      </c>
      <c r="H47" s="390"/>
      <c r="I47" s="390"/>
      <c r="J47" s="390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/>
      <c r="B48" s="45" t="str">
        <f t="shared" si="1"/>
        <v/>
      </c>
      <c r="C48" s="332"/>
      <c r="D48" s="45" t="str">
        <f t="shared" si="2"/>
        <v/>
      </c>
      <c r="E48" s="327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/>
      <c r="B49" s="45" t="str">
        <f t="shared" si="1"/>
        <v/>
      </c>
      <c r="C49" s="332"/>
      <c r="D49" s="45" t="str">
        <f t="shared" si="2"/>
        <v/>
      </c>
      <c r="E49" s="327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/>
      <c r="B50" s="45" t="str">
        <f t="shared" si="1"/>
        <v/>
      </c>
      <c r="C50" s="332"/>
      <c r="D50" s="45" t="str">
        <f t="shared" si="2"/>
        <v/>
      </c>
      <c r="E50" s="327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7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7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/>
      <c r="B53" s="45" t="str">
        <f t="shared" si="1"/>
        <v/>
      </c>
      <c r="C53" s="332"/>
      <c r="D53" s="45" t="str">
        <f t="shared" si="2"/>
        <v/>
      </c>
      <c r="E53" s="327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/>
      <c r="B54" s="45" t="str">
        <f t="shared" si="1"/>
        <v/>
      </c>
      <c r="C54" s="332"/>
      <c r="D54" s="45" t="str">
        <f t="shared" si="2"/>
        <v/>
      </c>
      <c r="E54" s="327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7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/>
      <c r="B56" s="45" t="str">
        <f t="shared" si="1"/>
        <v/>
      </c>
      <c r="C56" s="332"/>
      <c r="D56" s="45" t="str">
        <f t="shared" si="2"/>
        <v/>
      </c>
      <c r="E56" s="327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/>
      <c r="B57" s="45" t="str">
        <f t="shared" si="1"/>
        <v/>
      </c>
      <c r="C57" s="332"/>
      <c r="D57" s="45" t="str">
        <f t="shared" si="2"/>
        <v/>
      </c>
      <c r="E57" s="327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/>
      <c r="B58" s="45" t="str">
        <f t="shared" si="1"/>
        <v/>
      </c>
      <c r="C58" s="332"/>
      <c r="D58" s="45" t="str">
        <f t="shared" si="2"/>
        <v/>
      </c>
      <c r="E58" s="327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7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7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7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7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7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7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7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7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7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7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7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C1" zoomScale="80" zoomScaleNormal="80" workbookViewId="0">
      <selection activeCell="W23" sqref="W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</row>
    <row r="2" spans="1:29" ht="21" customHeight="1">
      <c r="B2" s="412" t="s">
        <v>4035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0</v>
      </c>
      <c r="E5" s="334"/>
      <c r="F5" s="334"/>
      <c r="G5" s="335">
        <v>0</v>
      </c>
      <c r="H5" s="334"/>
      <c r="I5" s="334"/>
      <c r="J5" s="334"/>
      <c r="K5" s="334">
        <v>0</v>
      </c>
      <c r="L5" s="334"/>
      <c r="M5" s="334"/>
      <c r="N5" s="334"/>
      <c r="O5" s="334"/>
      <c r="P5" s="334"/>
      <c r="Q5" s="334"/>
      <c r="R5" s="334"/>
      <c r="S5" s="334"/>
      <c r="T5" s="334">
        <v>0</v>
      </c>
      <c r="U5" s="334"/>
      <c r="V5" s="334"/>
      <c r="W5" s="334"/>
      <c r="X5" s="23" t="str">
        <f>'OPĆI DIO'!$C$1</f>
        <v>1907 SVEUČILIŠTE U ZAGREBU - FAKULTET POLITIČKIH ZNANOSTI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8102160.4199999999</v>
      </c>
      <c r="E6" s="6">
        <f>'A.2 PRIHODI I RASHODI IF'!E7</f>
        <v>4094231</v>
      </c>
      <c r="F6" s="6">
        <f>'A.2 PRIHODI I RASHODI IF'!E8</f>
        <v>0</v>
      </c>
      <c r="G6" s="6">
        <f>'A.2 PRIHODI I RASHODI IF'!E10</f>
        <v>154874</v>
      </c>
      <c r="H6" s="6">
        <f>'A.2 PRIHODI I RASHODI IF'!E12</f>
        <v>0</v>
      </c>
      <c r="I6" s="6">
        <f>'A.2 PRIHODI I RASHODI IF'!E13+'B.2 RAČUN FINANC IF'!E7</f>
        <v>301727</v>
      </c>
      <c r="J6" s="6">
        <f>'A.2 PRIHODI I RASHODI IF'!E15</f>
        <v>268639</v>
      </c>
      <c r="K6" s="6">
        <f>'A.2 PRIHODI I RASHODI IF'!E16</f>
        <v>49617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2101031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624.41999999999996</v>
      </c>
      <c r="W6" s="6">
        <f>'B.2 RAČUN FINANC IF'!E10</f>
        <v>1131417</v>
      </c>
      <c r="X6" s="23" t="str">
        <f>'OPĆI DIO'!$C$1</f>
        <v>1907 SVEUČILIŠTE U ZAGREBU - FAKULTET POLITIČKIH ZNANOSTI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0</v>
      </c>
      <c r="E7" s="336"/>
      <c r="F7" s="336"/>
      <c r="G7" s="336">
        <v>0</v>
      </c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23" t="str">
        <f>'OPĆI DIO'!$C$1</f>
        <v>1907 SVEUČILIŠTE U ZAGREBU - FAKULTET POLITIČKIH ZNANOSTI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8102160.4199999999</v>
      </c>
      <c r="E8" s="6">
        <f>+E5+E6+E7</f>
        <v>4094231</v>
      </c>
      <c r="F8" s="6">
        <f t="shared" ref="F8:W8" si="1">+F5+F6+F7</f>
        <v>0</v>
      </c>
      <c r="G8" s="6">
        <f t="shared" si="1"/>
        <v>154874</v>
      </c>
      <c r="H8" s="6">
        <f t="shared" si="1"/>
        <v>0</v>
      </c>
      <c r="I8" s="6">
        <f t="shared" si="1"/>
        <v>301727</v>
      </c>
      <c r="J8" s="6">
        <f t="shared" si="1"/>
        <v>268639</v>
      </c>
      <c r="K8" s="6">
        <f t="shared" si="1"/>
        <v>49617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0</v>
      </c>
      <c r="S8" s="6">
        <f t="shared" si="1"/>
        <v>2101031</v>
      </c>
      <c r="T8" s="6">
        <f t="shared" si="1"/>
        <v>0</v>
      </c>
      <c r="U8" s="6">
        <f t="shared" si="1"/>
        <v>0</v>
      </c>
      <c r="V8" s="6">
        <f t="shared" si="1"/>
        <v>624.41999999999996</v>
      </c>
      <c r="W8" s="6">
        <f t="shared" si="1"/>
        <v>1131417</v>
      </c>
      <c r="X8" s="23" t="str">
        <f>'OPĆI DIO'!$C$1</f>
        <v>1907 SVEUČILIŠTE U ZAGREBU - FAKULTET POLITIČKIH ZNANOSTI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6970743</v>
      </c>
      <c r="E9" s="6">
        <f>'A.2 PRIHODI I RASHODI IF'!E32</f>
        <v>4094231</v>
      </c>
      <c r="F9" s="6">
        <f>'A.2 PRIHODI I RASHODI IF'!E33</f>
        <v>0</v>
      </c>
      <c r="G9" s="6">
        <f>'A.2 PRIHODI I RASHODI IF'!E35+'B.2 RAČUN FINANC IF'!E14</f>
        <v>154874</v>
      </c>
      <c r="H9" s="6">
        <f>'A.2 PRIHODI I RASHODI IF'!E37</f>
        <v>0</v>
      </c>
      <c r="I9" s="6">
        <f>'A.2 PRIHODI I RASHODI IF'!E38</f>
        <v>301727</v>
      </c>
      <c r="J9" s="6">
        <f>'A.2 PRIHODI I RASHODI IF'!E40</f>
        <v>268639</v>
      </c>
      <c r="K9" s="6">
        <f>'A.2 PRIHODI I RASHODI IF'!E41</f>
        <v>49617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0</v>
      </c>
      <c r="S9" s="6">
        <f>'A.2 PRIHODI I RASHODI IF'!E49</f>
        <v>2101031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624</v>
      </c>
      <c r="W9" s="6">
        <v>0</v>
      </c>
      <c r="X9" s="23" t="str">
        <f>'OPĆI DIO'!$C$1</f>
        <v>1907 SVEUČILIŠTE U ZAGREBU - FAKULTET POLITIČKIH ZNANOSTI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1131417.42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0.41999999999995907</v>
      </c>
      <c r="W10" s="37">
        <f t="shared" si="2"/>
        <v>1131417</v>
      </c>
      <c r="X10" s="23" t="str">
        <f>'OPĆI DIO'!$C$1</f>
        <v>1907 SVEUČILIŠTE U ZAGREBU - FAKULTET POLITIČKIH ZNANOSTI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1907 SVEUČILIŠTE U ZAGREBU - FAKULTET POLITIČKIH ZNANOSTI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1907 SVEUČILIŠTE U ZAGREBU - FAKULTET POLITIČKIH ZNANOSTI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1907 SVEUČILIŠTE U ZAGREBU - FAKULTET POLITIČKIH ZNANOSTI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5845795.9100000001</v>
      </c>
      <c r="E14" s="6">
        <f>'A.2 PRIHODI I RASHODI IF'!F7</f>
        <v>4201713</v>
      </c>
      <c r="F14" s="6">
        <f>'A.2 PRIHODI I RASHODI IF'!F8</f>
        <v>0</v>
      </c>
      <c r="G14" s="6">
        <f>'A.2 PRIHODI I RASHODI IF'!F10</f>
        <v>181874</v>
      </c>
      <c r="H14" s="6">
        <f>'A.2 PRIHODI I RASHODI IF'!F12</f>
        <v>0</v>
      </c>
      <c r="I14" s="6">
        <f>'A.2 PRIHODI I RASHODI IF'!F13+'B.2 RAČUN FINANC IF'!F7</f>
        <v>301727</v>
      </c>
      <c r="J14" s="6">
        <f>'A.2 PRIHODI I RASHODI IF'!F15</f>
        <v>148428</v>
      </c>
      <c r="K14" s="6">
        <f>'A.2 PRIHODI I RASHODI IF'!F16</f>
        <v>6478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636.91</v>
      </c>
      <c r="W14" s="6">
        <f>'B.2 RAČUN FINANC IF'!F10</f>
        <v>1004939</v>
      </c>
      <c r="X14" s="23" t="str">
        <f>'OPĆI DIO'!$C$1</f>
        <v>1907 SVEUČILIŠTE U ZAGREBU - FAKULTET POLITIČKIH ZNANOSTI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7"/>
      <c r="F15" s="337"/>
      <c r="G15" s="337">
        <v>0</v>
      </c>
      <c r="H15" s="337"/>
      <c r="I15" s="337"/>
      <c r="J15" s="337"/>
      <c r="K15" s="337"/>
      <c r="L15" s="337"/>
      <c r="M15" s="334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23" t="str">
        <f>'OPĆI DIO'!$C$1</f>
        <v>1907 SVEUČILIŠTE U ZAGREBU - FAKULTET POLITIČKIH ZNANOSTI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5845795.9100000001</v>
      </c>
      <c r="E16" s="6">
        <f>+E13+E14+E15</f>
        <v>4201713</v>
      </c>
      <c r="F16" s="6">
        <f t="shared" ref="F16:W16" si="5">+F13+F14+F15</f>
        <v>0</v>
      </c>
      <c r="G16" s="6">
        <f t="shared" si="5"/>
        <v>181874</v>
      </c>
      <c r="H16" s="6">
        <f t="shared" si="5"/>
        <v>0</v>
      </c>
      <c r="I16" s="6">
        <f t="shared" si="5"/>
        <v>301727</v>
      </c>
      <c r="J16" s="6">
        <f t="shared" si="5"/>
        <v>148428</v>
      </c>
      <c r="K16" s="6">
        <f t="shared" si="5"/>
        <v>6478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636.91</v>
      </c>
      <c r="W16" s="6">
        <f t="shared" si="5"/>
        <v>1004939</v>
      </c>
      <c r="X16" s="23" t="str">
        <f>'OPĆI DIO'!$C$1</f>
        <v>1907 SVEUČILIŠTE U ZAGREBU - FAKULTET POLITIČKIH ZNANOSTI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4840857</v>
      </c>
      <c r="E17" s="6">
        <f>'A.2 PRIHODI I RASHODI IF'!F32</f>
        <v>4201713</v>
      </c>
      <c r="F17" s="6">
        <f>'A.2 PRIHODI I RASHODI IF'!F33</f>
        <v>0</v>
      </c>
      <c r="G17" s="6">
        <f>'A.2 PRIHODI I RASHODI IF'!F35+'B.2 RAČUN FINANC IF'!F14</f>
        <v>181874</v>
      </c>
      <c r="H17" s="6">
        <f>'A.2 PRIHODI I RASHODI IF'!F37</f>
        <v>0</v>
      </c>
      <c r="I17" s="6">
        <f>'A.2 PRIHODI I RASHODI IF'!F38</f>
        <v>301727</v>
      </c>
      <c r="J17" s="6">
        <f>'A.2 PRIHODI I RASHODI IF'!F40</f>
        <v>148428</v>
      </c>
      <c r="K17" s="6">
        <f>'A.2 PRIHODI I RASHODI IF'!F41</f>
        <v>6478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637</v>
      </c>
      <c r="W17" s="6">
        <v>0</v>
      </c>
      <c r="X17" s="23" t="str">
        <f>'OPĆI DIO'!$C$1</f>
        <v>1907 SVEUČILIŠTE U ZAGREBU - FAKULTET POLITIČKIH ZNANOSTI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1004938.91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-9.0000000000031832E-2</v>
      </c>
      <c r="W18" s="37">
        <f t="shared" si="6"/>
        <v>1004939</v>
      </c>
      <c r="X18" s="23" t="str">
        <f>'OPĆI DIO'!$C$1</f>
        <v>1907 SVEUČILIŠTE U ZAGREBU - FAKULTET POLITIČKIH ZNANOSTI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1907 SVEUČILIŠTE U ZAGREBU - FAKULTET POLITIČKIH ZNANOSTI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1907 SVEUČILIŠTE U ZAGREBU - FAKULTET POLITIČKIH ZNANOSTI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1907 SVEUČILIŠTE U ZAGREBU - FAKULTET POLITIČKIH ZNANOSTI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4576954.91</v>
      </c>
      <c r="E22" s="6">
        <f>'A.2 PRIHODI I RASHODI IF'!G7</f>
        <v>3818069</v>
      </c>
      <c r="F22" s="6">
        <f>'A.2 PRIHODI I RASHODI IF'!G8</f>
        <v>0</v>
      </c>
      <c r="G22" s="6">
        <f>'A.2 PRIHODI I RASHODI IF'!G10</f>
        <v>181874</v>
      </c>
      <c r="H22" s="6">
        <f>'A.2 PRIHODI I RASHODI IF'!G12</f>
        <v>0</v>
      </c>
      <c r="I22" s="6">
        <f>'A.2 PRIHODI I RASHODI IF'!G13+'B.2 RAČUN FINANC IF'!G7</f>
        <v>301727</v>
      </c>
      <c r="J22" s="6">
        <f>'A.2 PRIHODI I RASHODI IF'!G15</f>
        <v>80827</v>
      </c>
      <c r="K22" s="6">
        <f>'A.2 PRIHODI I RASHODI IF'!G16</f>
        <v>6478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636.91</v>
      </c>
      <c r="W22" s="6">
        <f>'B.2 RAČUN FINANC IF'!G10</f>
        <v>187343</v>
      </c>
      <c r="X22" s="23" t="str">
        <f>'OPĆI DIO'!$C$1</f>
        <v>1907 SVEUČILIŠTE U ZAGREBU - FAKULTET POLITIČKIH ZNANOSTI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7"/>
      <c r="F23" s="337"/>
      <c r="G23" s="337">
        <v>0</v>
      </c>
      <c r="H23" s="337"/>
      <c r="I23" s="337"/>
      <c r="J23" s="337"/>
      <c r="K23" s="337"/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1907 SVEUČILIŠTE U ZAGREBU - FAKULTET POLITIČKIH ZNANOSTI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4576954.91</v>
      </c>
      <c r="E24" s="6">
        <f>+E21+E22+E23</f>
        <v>3818069</v>
      </c>
      <c r="F24" s="6">
        <f t="shared" ref="F24:W24" si="9">+F21+F22+F23</f>
        <v>0</v>
      </c>
      <c r="G24" s="6">
        <f t="shared" si="9"/>
        <v>181874</v>
      </c>
      <c r="H24" s="6">
        <f t="shared" si="9"/>
        <v>0</v>
      </c>
      <c r="I24" s="6">
        <f t="shared" si="9"/>
        <v>301727</v>
      </c>
      <c r="J24" s="6">
        <f t="shared" si="9"/>
        <v>80827</v>
      </c>
      <c r="K24" s="6">
        <f t="shared" si="9"/>
        <v>6478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636.91</v>
      </c>
      <c r="W24" s="6">
        <f t="shared" si="9"/>
        <v>187343</v>
      </c>
      <c r="X24" s="23" t="str">
        <f>'OPĆI DIO'!$C$1</f>
        <v>1907 SVEUČILIŠTE U ZAGREBU - FAKULTET POLITIČKIH ZNANOSTI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4389612</v>
      </c>
      <c r="E25" s="6">
        <f>'A.2 PRIHODI I RASHODI IF'!G32</f>
        <v>3818069</v>
      </c>
      <c r="F25" s="6">
        <f>'A.2 PRIHODI I RASHODI IF'!G33</f>
        <v>0</v>
      </c>
      <c r="G25" s="6">
        <f>'A.2 PRIHODI I RASHODI IF'!G35+'B.2 RAČUN FINANC IF'!G14</f>
        <v>181874</v>
      </c>
      <c r="H25" s="6">
        <f>'A.2 PRIHODI I RASHODI IF'!G37</f>
        <v>0</v>
      </c>
      <c r="I25" s="6">
        <f>'A.2 PRIHODI I RASHODI IF'!G38</f>
        <v>301727</v>
      </c>
      <c r="J25" s="6">
        <f>'A.2 PRIHODI I RASHODI IF'!G40</f>
        <v>80827</v>
      </c>
      <c r="K25" s="6">
        <f>'A.2 PRIHODI I RASHODI IF'!G41</f>
        <v>6478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637</v>
      </c>
      <c r="W25" s="6">
        <v>0</v>
      </c>
      <c r="X25" s="23" t="str">
        <f>'OPĆI DIO'!$C$1</f>
        <v>1907 SVEUČILIŠTE U ZAGREBU - FAKULTET POLITIČKIH ZNANOSTI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187342.91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-9.0000000000031832E-2</v>
      </c>
      <c r="W26" s="37">
        <f t="shared" si="10"/>
        <v>187343</v>
      </c>
      <c r="X26" s="23" t="str">
        <f>'OPĆI DIO'!$C$1</f>
        <v>1907 SVEUČILIŠTE U ZAGREBU - FAKULTET POLITIČKIH ZNANOSTI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9" zoomScale="90" zoomScaleNormal="90" workbookViewId="0">
      <selection activeCell="E30" sqref="E30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416" t="s">
        <v>3883</v>
      </c>
      <c r="B2" s="416"/>
      <c r="C2" s="416"/>
      <c r="D2" s="416"/>
      <c r="E2" s="416"/>
      <c r="F2" s="416"/>
      <c r="G2" s="416"/>
      <c r="H2" s="416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416" t="s">
        <v>3884</v>
      </c>
      <c r="B4" s="416"/>
      <c r="C4" s="416"/>
      <c r="D4" s="416"/>
      <c r="E4" s="416"/>
      <c r="F4" s="416"/>
      <c r="G4" s="416"/>
      <c r="H4" s="416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416" t="s">
        <v>4777</v>
      </c>
      <c r="B6" s="416"/>
      <c r="C6" s="416"/>
      <c r="D6" s="416"/>
      <c r="E6" s="416"/>
      <c r="F6" s="416"/>
      <c r="G6" s="416"/>
      <c r="H6" s="416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417" t="s">
        <v>4778</v>
      </c>
      <c r="B8" s="418"/>
      <c r="C8" s="419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413">
        <v>1</v>
      </c>
      <c r="B9" s="414"/>
      <c r="C9" s="415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6598322.7199999988</v>
      </c>
      <c r="E10" s="317">
        <f t="shared" ref="E10:H10" si="0">+E11+E19</f>
        <v>8317864</v>
      </c>
      <c r="F10" s="317">
        <f t="shared" si="0"/>
        <v>6970743.4199999999</v>
      </c>
      <c r="G10" s="317">
        <f t="shared" si="0"/>
        <v>4840856.91</v>
      </c>
      <c r="H10" s="317">
        <f t="shared" si="0"/>
        <v>4389611.91</v>
      </c>
      <c r="I10" s="315" t="str">
        <f>'OPĆI DIO'!$C$1</f>
        <v>1907 SVEUČILIŠTE U ZAGREBU - FAKULTET POLITIČKIH ZNANOSTI</v>
      </c>
    </row>
    <row r="11" spans="1:10">
      <c r="A11" s="277">
        <v>6</v>
      </c>
      <c r="B11" s="277"/>
      <c r="C11" s="277" t="s">
        <v>4782</v>
      </c>
      <c r="D11" s="309">
        <f>SUM(D12:D18)</f>
        <v>6597928.1199999992</v>
      </c>
      <c r="E11" s="309">
        <f t="shared" ref="E11:H11" si="1">SUM(E12:E18)</f>
        <v>8317252</v>
      </c>
      <c r="F11" s="309">
        <f t="shared" si="1"/>
        <v>6970119</v>
      </c>
      <c r="G11" s="309">
        <f t="shared" si="1"/>
        <v>4840220</v>
      </c>
      <c r="H11" s="309">
        <f t="shared" si="1"/>
        <v>4388975</v>
      </c>
      <c r="I11" s="315" t="str">
        <f>'OPĆI DIO'!$C$1</f>
        <v>1907 SVEUČILIŠTE U ZAGREBU - FAKULTET POLITIČKIH ZNANOSTI</v>
      </c>
    </row>
    <row r="12" spans="1:10">
      <c r="A12" s="277"/>
      <c r="B12" s="278" t="s">
        <v>3887</v>
      </c>
      <c r="C12" s="278" t="s">
        <v>3886</v>
      </c>
      <c r="D12" s="349">
        <v>2562042</v>
      </c>
      <c r="E12" s="349">
        <v>3750876</v>
      </c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1907 SVEUČILIŠTE U ZAGREBU - FAKULTET POLITIČKIH ZNANOSTI</v>
      </c>
    </row>
    <row r="13" spans="1:10" ht="30">
      <c r="A13" s="277"/>
      <c r="B13" s="278" t="s">
        <v>3889</v>
      </c>
      <c r="C13" s="278" t="s">
        <v>3888</v>
      </c>
      <c r="D13" s="349">
        <v>17.649999999999999</v>
      </c>
      <c r="E13" s="349"/>
      <c r="F13" s="339">
        <f>SUMIF('Unos prihoda i primitaka'!$L$3:$L$501,$B13,'Unos prihoda i primitaka'!G$3:G$501)</f>
        <v>2419287</v>
      </c>
      <c r="G13" s="339">
        <f>SUMIF('Unos prihoda i primitaka'!$L$3:$L$501,$B13,'Unos prihoda i primitaka'!H$3:H$501)</f>
        <v>154906</v>
      </c>
      <c r="H13" s="339">
        <f>SUMIF('Unos prihoda i primitaka'!$L$3:$L$501,$B13,'Unos prihoda i primitaka'!I$3:I$501)</f>
        <v>87305</v>
      </c>
      <c r="I13" s="315" t="str">
        <f>'OPĆI DIO'!$C$1</f>
        <v>1907 SVEUČILIŠTE U ZAGREBU - FAKULTET POLITIČKIH ZNANOSTI</v>
      </c>
    </row>
    <row r="14" spans="1:10">
      <c r="A14" s="277"/>
      <c r="B14" s="278" t="s">
        <v>3891</v>
      </c>
      <c r="C14" s="278" t="s">
        <v>3890</v>
      </c>
      <c r="D14" s="349">
        <v>372260.53</v>
      </c>
      <c r="E14" s="349">
        <v>304227</v>
      </c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1907 SVEUČILIŠTE U ZAGREBU - FAKULTET POLITIČKIH ZNANOSTI</v>
      </c>
    </row>
    <row r="15" spans="1:10" ht="45">
      <c r="A15" s="277"/>
      <c r="B15" s="278" t="s">
        <v>3892</v>
      </c>
      <c r="C15" s="278" t="s">
        <v>3893</v>
      </c>
      <c r="D15" s="349">
        <v>213915.61</v>
      </c>
      <c r="E15" s="349">
        <v>254884</v>
      </c>
      <c r="F15" s="339">
        <f>SUMIF('Unos prihoda i primitaka'!$L$3:$L$501,$B15,'Unos prihoda i primitaka'!G$3:G$501)</f>
        <v>301727</v>
      </c>
      <c r="G15" s="339">
        <f>SUMIF('Unos prihoda i primitaka'!$L$3:$L$501,$B15,'Unos prihoda i primitaka'!H$3:H$501)</f>
        <v>301727</v>
      </c>
      <c r="H15" s="339">
        <f>SUMIF('Unos prihoda i primitaka'!$L$3:$L$501,$B15,'Unos prihoda i primitaka'!I$3:I$501)</f>
        <v>301727</v>
      </c>
      <c r="I15" s="315" t="str">
        <f>'OPĆI DIO'!$C$1</f>
        <v>1907 SVEUČILIŠTE U ZAGREBU - FAKULTET POLITIČKIH ZNANOSTI</v>
      </c>
    </row>
    <row r="16" spans="1:10" ht="30">
      <c r="A16" s="277"/>
      <c r="B16" s="278" t="s">
        <v>3895</v>
      </c>
      <c r="C16" s="278" t="s">
        <v>3894</v>
      </c>
      <c r="D16" s="349">
        <v>3446658.82</v>
      </c>
      <c r="E16" s="349">
        <v>4007265</v>
      </c>
      <c r="F16" s="339">
        <f>SUMIF('Unos prihoda i primitaka'!$L$3:$L$501,$B16,'Unos prihoda i primitaka'!G$3:G$501)</f>
        <v>154874</v>
      </c>
      <c r="G16" s="339">
        <f>SUMIF('Unos prihoda i primitaka'!$L$3:$L$501,$B16,'Unos prihoda i primitaka'!H$3:H$501)</f>
        <v>181874</v>
      </c>
      <c r="H16" s="339">
        <f>SUMIF('Unos prihoda i primitaka'!$L$3:$L$501,$B16,'Unos prihoda i primitaka'!I$3:I$501)</f>
        <v>181874</v>
      </c>
      <c r="I16" s="315" t="str">
        <f>'OPĆI DIO'!$C$1</f>
        <v>1907 SVEUČILIŠTE U ZAGREBU - FAKULTET POLITIČKIH ZNANOSTI</v>
      </c>
    </row>
    <row r="17" spans="1:9" ht="30">
      <c r="A17" s="277"/>
      <c r="B17" s="278" t="s">
        <v>3898</v>
      </c>
      <c r="C17" s="278" t="s">
        <v>3907</v>
      </c>
      <c r="D17" s="349">
        <v>3033.51</v>
      </c>
      <c r="E17" s="349"/>
      <c r="F17" s="339">
        <f>SUMIF('Unos prihoda i primitaka'!$L$3:$L$501,$B17,'Unos prihoda i primitaka'!G$3:G$501)</f>
        <v>4094231</v>
      </c>
      <c r="G17" s="339">
        <f>SUMIF('Unos prihoda i primitaka'!$L$3:$L$501,$B17,'Unos prihoda i primitaka'!H$3:H$501)</f>
        <v>4201713</v>
      </c>
      <c r="H17" s="339">
        <f>SUMIF('Unos prihoda i primitaka'!$L$3:$L$501,$B17,'Unos prihoda i primitaka'!I$3:I$501)</f>
        <v>3818069</v>
      </c>
      <c r="I17" s="315" t="str">
        <f>'OPĆI DIO'!$C$1</f>
        <v>1907 SVEUČILIŠTE U ZAGREBU - FAKULTET POLITIČKIH ZNANOSTI</v>
      </c>
    </row>
    <row r="18" spans="1:9">
      <c r="A18" s="277"/>
      <c r="B18" s="278" t="s">
        <v>3897</v>
      </c>
      <c r="C18" s="278" t="s">
        <v>3896</v>
      </c>
      <c r="D18" s="349"/>
      <c r="E18" s="349"/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1907 SVEUČILIŠTE U ZAGREBU - FAKULTET POLITIČKIH ZNANOSTI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394.6</v>
      </c>
      <c r="E19" s="314">
        <f t="shared" ref="E19:H19" si="2">+E20+E21</f>
        <v>612</v>
      </c>
      <c r="F19" s="314">
        <f t="shared" si="2"/>
        <v>624.41999999999996</v>
      </c>
      <c r="G19" s="314">
        <f t="shared" si="2"/>
        <v>636.91</v>
      </c>
      <c r="H19" s="314">
        <f t="shared" si="2"/>
        <v>636.91</v>
      </c>
      <c r="I19" s="315" t="str">
        <f>'OPĆI DIO'!$C$1</f>
        <v>1907 SVEUČILIŠTE U ZAGREBU - FAKULTET POLITIČKIH ZNANOSTI</v>
      </c>
    </row>
    <row r="20" spans="1:9" ht="30">
      <c r="A20" s="279"/>
      <c r="B20" s="280" t="s">
        <v>3899</v>
      </c>
      <c r="C20" s="278" t="s">
        <v>3900</v>
      </c>
      <c r="D20" s="349">
        <v>394.6</v>
      </c>
      <c r="E20" s="349"/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1907 SVEUČILIŠTE U ZAGREBU - FAKULTET POLITIČKIH ZNANOSTI</v>
      </c>
    </row>
    <row r="21" spans="1:9" ht="30">
      <c r="A21" s="279"/>
      <c r="B21" s="280" t="s">
        <v>3901</v>
      </c>
      <c r="C21" s="278" t="s">
        <v>3902</v>
      </c>
      <c r="D21" s="349"/>
      <c r="E21" s="349">
        <v>612</v>
      </c>
      <c r="F21" s="339">
        <f>SUMIF('Unos prihoda i primitaka'!$L$3:$L$501,$B21,'Unos prihoda i primitaka'!G$3:G$501)</f>
        <v>624.41999999999996</v>
      </c>
      <c r="G21" s="339">
        <f>SUMIF('Unos prihoda i primitaka'!$L$3:$L$501,$B21,'Unos prihoda i primitaka'!H$3:H$501)</f>
        <v>636.91</v>
      </c>
      <c r="H21" s="339">
        <f>SUMIF('Unos prihoda i primitaka'!$L$3:$L$501,$B21,'Unos prihoda i primitaka'!I$3:I$501)</f>
        <v>636.91</v>
      </c>
      <c r="I21" s="315" t="str">
        <f>'OPĆI DIO'!$C$1</f>
        <v>1907 SVEUČILIŠTE U ZAGREBU - FAKULTET POLITIČKIH ZNANOSTI</v>
      </c>
    </row>
    <row r="24" spans="1:9" ht="30">
      <c r="A24" s="417" t="s">
        <v>4778</v>
      </c>
      <c r="B24" s="418"/>
      <c r="C24" s="419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413">
        <v>1</v>
      </c>
      <c r="B25" s="414"/>
      <c r="C25" s="415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5976435.8950000005</v>
      </c>
      <c r="E26" s="338">
        <f t="shared" ref="E26:H26" si="3">+E27+E35</f>
        <v>3650887</v>
      </c>
      <c r="F26" s="338">
        <f t="shared" si="3"/>
        <v>8102160</v>
      </c>
      <c r="G26" s="338">
        <f t="shared" si="3"/>
        <v>5845796</v>
      </c>
      <c r="H26" s="338">
        <f t="shared" si="3"/>
        <v>4576955</v>
      </c>
      <c r="I26" s="315" t="str">
        <f>'OPĆI DIO'!$C$1</f>
        <v>1907 SVEUČILIŠTE U ZAGREBU - FAKULTET POLITIČKIH ZNANOSTI</v>
      </c>
    </row>
    <row r="27" spans="1:9">
      <c r="A27" s="277">
        <v>3</v>
      </c>
      <c r="B27" s="277"/>
      <c r="C27" s="277" t="s">
        <v>4784</v>
      </c>
      <c r="D27" s="308">
        <f>SUM(D28:D34)</f>
        <v>4816990.0600000005</v>
      </c>
      <c r="E27" s="308">
        <f t="shared" ref="E27:H27" si="4">SUM(E28:E34)</f>
        <v>409718</v>
      </c>
      <c r="F27" s="308">
        <f t="shared" si="4"/>
        <v>5041132</v>
      </c>
      <c r="G27" s="308">
        <f t="shared" si="4"/>
        <v>4457142</v>
      </c>
      <c r="H27" s="308">
        <f t="shared" si="4"/>
        <v>4273529</v>
      </c>
      <c r="I27" s="315" t="str">
        <f>'OPĆI DIO'!$C$1</f>
        <v>1907 SVEUČILIŠTE U ZAGREBU - FAKULTET POLITIČKIH ZNANOSTI</v>
      </c>
    </row>
    <row r="28" spans="1:9">
      <c r="A28" s="277"/>
      <c r="B28" s="278">
        <v>31</v>
      </c>
      <c r="C28" s="278" t="s">
        <v>195</v>
      </c>
      <c r="D28" s="350">
        <v>3418033.44</v>
      </c>
      <c r="E28" s="350">
        <v>91303</v>
      </c>
      <c r="F28" s="341">
        <f>SUMIF('Unos rashoda i izdataka'!$P$3:$P$501,$B28,'Unos rashoda i izdataka'!J$3:J$501)+SUMIF('Unos rashoda P4'!$S$3:$S$501,$B28,'Unos rashoda P4'!H$3:H$501)</f>
        <v>3649446</v>
      </c>
      <c r="G28" s="341">
        <f>SUMIF('Unos rashoda i izdataka'!$P$3:$P$501,$B28,'Unos rashoda i izdataka'!K$3:K$501)+SUMIF('Unos rashoda P4'!$S$3:$S$501,$B28,'Unos rashoda P4'!I$3:I$501)</f>
        <v>3622327</v>
      </c>
      <c r="H28" s="341">
        <f>SUMIF('Unos rashoda i izdataka'!$P$3:$P$501,$B28,'Unos rashoda i izdataka'!L$3:L$501)+SUMIF('Unos rashoda P4'!$S$3:$S$501,$B28,'Unos rashoda P4'!J$3:J$501)</f>
        <v>3569201</v>
      </c>
      <c r="I28" s="315" t="str">
        <f>'OPĆI DIO'!$C$1</f>
        <v>1907 SVEUČILIŠTE U ZAGREBU - FAKULTET POLITIČKIH ZNANOSTI</v>
      </c>
    </row>
    <row r="29" spans="1:9">
      <c r="A29" s="280"/>
      <c r="B29" s="280">
        <v>32</v>
      </c>
      <c r="C29" s="288" t="s">
        <v>196</v>
      </c>
      <c r="D29" s="351">
        <v>1348646.87</v>
      </c>
      <c r="E29" s="351">
        <v>294078</v>
      </c>
      <c r="F29" s="341">
        <f>SUMIF('Unos rashoda i izdataka'!$P$3:$P$501,$B29,'Unos rashoda i izdataka'!J$3:J$501)+SUMIF('Unos rashoda P4'!$S$3:$S$501,$B29,'Unos rashoda P4'!H$3:H$501)</f>
        <v>1343945</v>
      </c>
      <c r="G29" s="341">
        <f>SUMIF('Unos rashoda i izdataka'!$P$3:$P$501,$B29,'Unos rashoda i izdataka'!K$3:K$501)+SUMIF('Unos rashoda P4'!$S$3:$S$501,$B29,'Unos rashoda P4'!I$3:I$501)</f>
        <v>787074</v>
      </c>
      <c r="H29" s="341">
        <f>SUMIF('Unos rashoda i izdataka'!$P$3:$P$501,$B29,'Unos rashoda i izdataka'!L$3:L$501)+SUMIF('Unos rashoda P4'!$S$3:$S$501,$B29,'Unos rashoda P4'!J$3:J$501)</f>
        <v>656587</v>
      </c>
      <c r="I29" s="315" t="str">
        <f>'OPĆI DIO'!$C$1</f>
        <v>1907 SVEUČILIŠTE U ZAGREBU - FAKULTET POLITIČKIH ZNANOSTI</v>
      </c>
    </row>
    <row r="30" spans="1:9">
      <c r="A30" s="280"/>
      <c r="B30" s="280">
        <v>34</v>
      </c>
      <c r="C30" s="288" t="s">
        <v>197</v>
      </c>
      <c r="D30" s="351">
        <v>8092.04</v>
      </c>
      <c r="E30" s="351">
        <v>24337</v>
      </c>
      <c r="F30" s="341">
        <f>SUMIF('Unos rashoda i izdataka'!$P$3:$P$501,$B30,'Unos rashoda i izdataka'!J$3:J$501)+SUMIF('Unos rashoda P4'!$S$3:$S$501,$B30,'Unos rashoda P4'!H$3:H$501)</f>
        <v>26501</v>
      </c>
      <c r="G30" s="341">
        <f>SUMIF('Unos rashoda i izdataka'!$P$3:$P$501,$B30,'Unos rashoda i izdataka'!K$3:K$501)+SUMIF('Unos rashoda P4'!$S$3:$S$501,$B30,'Unos rashoda P4'!I$3:I$501)</f>
        <v>26501</v>
      </c>
      <c r="H30" s="341">
        <f>SUMIF('Unos rashoda i izdataka'!$P$3:$P$501,$B30,'Unos rashoda i izdataka'!L$3:L$501)+SUMIF('Unos rashoda P4'!$S$3:$S$501,$B30,'Unos rashoda P4'!J$3:J$501)</f>
        <v>26501</v>
      </c>
      <c r="I30" s="315" t="str">
        <f>'OPĆI DIO'!$C$1</f>
        <v>1907 SVEUČILIŠTE U ZAGREBU - FAKULTET POLITIČKIH ZNANOSTI</v>
      </c>
    </row>
    <row r="31" spans="1:9">
      <c r="A31" s="280"/>
      <c r="B31" s="280">
        <v>35</v>
      </c>
      <c r="C31" s="288" t="s">
        <v>244</v>
      </c>
      <c r="D31" s="351"/>
      <c r="E31" s="351"/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1907 SVEUČILIŠTE U ZAGREBU - FAKULTET POLITIČKIH ZNANOSTI</v>
      </c>
    </row>
    <row r="32" spans="1:9" ht="30">
      <c r="A32" s="280"/>
      <c r="B32" s="280">
        <v>36</v>
      </c>
      <c r="C32" s="288" t="s">
        <v>198</v>
      </c>
      <c r="D32" s="351"/>
      <c r="E32" s="351"/>
      <c r="F32" s="341">
        <f>SUMIF('Unos rashoda i izdataka'!$P$3:$P$501,$B32,'Unos rashoda i izdataka'!J$3:J$501)+SUMIF('Unos rashoda P4'!$S$3:$S$501,$B32,'Unos rashoda P4'!H$3:H$501)</f>
        <v>0</v>
      </c>
      <c r="G32" s="341">
        <f>SUMIF('Unos rashoda i izdataka'!$P$3:$P$501,$B32,'Unos rashoda i izdataka'!K$3:K$501)+SUMIF('Unos rashoda P4'!$S$3:$S$501,$B32,'Unos rashoda P4'!I$3:I$501)</f>
        <v>0</v>
      </c>
      <c r="H32" s="341">
        <f>SUMIF('Unos rashoda i izdataka'!$P$3:$P$501,$B32,'Unos rashoda i izdataka'!L$3:L$501)+SUMIF('Unos rashoda P4'!$S$3:$S$501,$B32,'Unos rashoda P4'!J$3:J$501)</f>
        <v>0</v>
      </c>
      <c r="I32" s="315" t="str">
        <f>'OPĆI DIO'!$C$1</f>
        <v>1907 SVEUČILIŠTE U ZAGREBU - FAKULTET POLITIČKIH ZNANOSTI</v>
      </c>
    </row>
    <row r="33" spans="1:9" ht="30">
      <c r="A33" s="280"/>
      <c r="B33" s="280">
        <v>37</v>
      </c>
      <c r="C33" s="288" t="s">
        <v>245</v>
      </c>
      <c r="D33" s="351">
        <v>20318.45</v>
      </c>
      <c r="E33" s="351"/>
      <c r="F33" s="341">
        <f>SUMIF('Unos rashoda i izdataka'!$P$3:$P$501,$B33,'Unos rashoda i izdataka'!J$3:J$501)+SUMIF('Unos rashoda P4'!$S$3:$S$501,$B33,'Unos rashoda P4'!H$3:H$501)</f>
        <v>21240</v>
      </c>
      <c r="G33" s="341">
        <f>SUMIF('Unos rashoda i izdataka'!$P$3:$P$501,$B33,'Unos rashoda i izdataka'!K$3:K$501)+SUMIF('Unos rashoda P4'!$S$3:$S$501,$B33,'Unos rashoda P4'!I$3:I$501)</f>
        <v>21240</v>
      </c>
      <c r="H33" s="341">
        <f>SUMIF('Unos rashoda i izdataka'!$P$3:$P$501,$B33,'Unos rashoda i izdataka'!L$3:L$501)+SUMIF('Unos rashoda P4'!$S$3:$S$501,$B33,'Unos rashoda P4'!J$3:J$501)</f>
        <v>21240</v>
      </c>
      <c r="I33" s="315" t="str">
        <f>'OPĆI DIO'!$C$1</f>
        <v>1907 SVEUČILIŠTE U ZAGREBU - FAKULTET POLITIČKIH ZNANOSTI</v>
      </c>
    </row>
    <row r="34" spans="1:9">
      <c r="A34" s="280"/>
      <c r="B34" s="280">
        <v>38</v>
      </c>
      <c r="C34" s="288" t="s">
        <v>199</v>
      </c>
      <c r="D34" s="351">
        <v>21899.26</v>
      </c>
      <c r="E34" s="351"/>
      <c r="F34" s="341">
        <f>SUMIF('Unos rashoda i izdataka'!$P$3:$P$501,$B34,'Unos rashoda i izdataka'!J$3:J$501)+SUMIF('Unos rashoda P4'!$S$3:$S$501,$B34,'Unos rashoda P4'!H$3:H$501)</f>
        <v>0</v>
      </c>
      <c r="G34" s="341">
        <f>SUMIF('Unos rashoda i izdataka'!$P$3:$P$501,$B34,'Unos rashoda i izdataka'!K$3:K$501)+SUMIF('Unos rashoda P4'!$S$3:$S$501,$B34,'Unos rashoda P4'!I$3:I$501)</f>
        <v>0</v>
      </c>
      <c r="H34" s="341">
        <f>SUMIF('Unos rashoda i izdataka'!$P$3:$P$501,$B34,'Unos rashoda i izdataka'!L$3:L$501)+SUMIF('Unos rashoda P4'!$S$3:$S$501,$B34,'Unos rashoda P4'!J$3:J$501)</f>
        <v>0</v>
      </c>
      <c r="I34" s="315" t="str">
        <f>'OPĆI DIO'!$C$1</f>
        <v>1907 SVEUČILIŠTE U ZAGREBU - FAKULTET POLITIČKIH ZNANOSTI</v>
      </c>
    </row>
    <row r="35" spans="1:9" ht="30">
      <c r="A35" s="284">
        <v>4</v>
      </c>
      <c r="B35" s="285"/>
      <c r="C35" s="286" t="s">
        <v>4785</v>
      </c>
      <c r="D35" s="308">
        <f>SUM(D36:D40)</f>
        <v>1159445.835</v>
      </c>
      <c r="E35" s="308">
        <f t="shared" ref="E35:H35" si="5">SUM(E36:E40)</f>
        <v>3241169</v>
      </c>
      <c r="F35" s="308">
        <f t="shared" si="5"/>
        <v>3061028</v>
      </c>
      <c r="G35" s="308">
        <f t="shared" si="5"/>
        <v>1388654</v>
      </c>
      <c r="H35" s="308">
        <f t="shared" si="5"/>
        <v>303426</v>
      </c>
      <c r="I35" s="315" t="str">
        <f>'OPĆI DIO'!$C$1</f>
        <v>1907 SVEUČILIŠTE U ZAGREBU - FAKULTET POLITIČKIH ZNANOSTI</v>
      </c>
    </row>
    <row r="36" spans="1:9" ht="30">
      <c r="A36" s="278"/>
      <c r="B36" s="278">
        <v>41</v>
      </c>
      <c r="C36" s="287" t="s">
        <v>246</v>
      </c>
      <c r="D36" s="350">
        <v>55974.77</v>
      </c>
      <c r="E36" s="350"/>
      <c r="F36" s="341">
        <f>SUMIF('Unos rashoda i izdataka'!$P$3:$P$501,$B36,'Unos rashoda i izdataka'!J$3:J$501)+SUMIF('Unos rashoda P4'!$S$3:$S$501,$B36,'Unos rashoda P4'!H$3:H$501)</f>
        <v>13383</v>
      </c>
      <c r="G36" s="341">
        <f>SUMIF('Unos rashoda i izdataka'!$P$3:$P$501,$B36,'Unos rashoda i izdataka'!K$3:K$501)+SUMIF('Unos rashoda P4'!$S$3:$S$501,$B36,'Unos rashoda P4'!I$3:I$501)</f>
        <v>13383</v>
      </c>
      <c r="H36" s="341">
        <f>SUMIF('Unos rashoda i izdataka'!$P$3:$P$501,$B36,'Unos rashoda i izdataka'!L$3:L$501)+SUMIF('Unos rashoda P4'!$S$3:$S$501,$B36,'Unos rashoda P4'!J$3:J$501)</f>
        <v>13383</v>
      </c>
      <c r="I36" s="315" t="str">
        <f>'OPĆI DIO'!$C$1</f>
        <v>1907 SVEUČILIŠTE U ZAGREBU - FAKULTET POLITIČKIH ZNANOSTI</v>
      </c>
    </row>
    <row r="37" spans="1:9" ht="30">
      <c r="A37" s="278"/>
      <c r="B37" s="278">
        <v>42</v>
      </c>
      <c r="C37" s="287" t="s">
        <v>227</v>
      </c>
      <c r="D37" s="350">
        <v>1103471.0649999999</v>
      </c>
      <c r="E37" s="350">
        <v>3241169</v>
      </c>
      <c r="F37" s="341">
        <f>SUMIF('Unos rashoda i izdataka'!$P$3:$P$501,$B37,'Unos rashoda i izdataka'!J$3:J$501)+SUMIF('Unos rashoda P4'!$S$3:$S$501,$B37,'Unos rashoda P4'!H$3:H$501)</f>
        <v>1916228</v>
      </c>
      <c r="G37" s="341">
        <f>SUMIF('Unos rashoda i izdataka'!$P$3:$P$501,$B37,'Unos rashoda i izdataka'!K$3:K$501)+SUMIF('Unos rashoda P4'!$S$3:$S$501,$B37,'Unos rashoda P4'!I$3:I$501)</f>
        <v>370332</v>
      </c>
      <c r="H37" s="341">
        <f>SUMIF('Unos rashoda i izdataka'!$P$3:$P$501,$B37,'Unos rashoda i izdataka'!L$3:L$501)+SUMIF('Unos rashoda P4'!$S$3:$S$501,$B37,'Unos rashoda P4'!J$3:J$501)</f>
        <v>102700</v>
      </c>
      <c r="I37" s="315" t="str">
        <f>'OPĆI DIO'!$C$1</f>
        <v>1907 SVEUČILIŠTE U ZAGREBU - FAKULTET POLITIČKIH ZNANOSTI</v>
      </c>
    </row>
    <row r="38" spans="1:9" ht="30">
      <c r="A38" s="278"/>
      <c r="B38" s="278">
        <v>43</v>
      </c>
      <c r="C38" s="287" t="s">
        <v>247</v>
      </c>
      <c r="D38" s="350"/>
      <c r="E38" s="350"/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1907 SVEUČILIŠTE U ZAGREBU - FAKULTET POLITIČKIH ZNANOSTI</v>
      </c>
    </row>
    <row r="39" spans="1:9" ht="30">
      <c r="A39" s="278"/>
      <c r="B39" s="278">
        <v>44</v>
      </c>
      <c r="C39" s="287" t="s">
        <v>248</v>
      </c>
      <c r="D39" s="350"/>
      <c r="E39" s="350"/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1907 SVEUČILIŠTE U ZAGREBU - FAKULTET POLITIČKIH ZNANOSTI</v>
      </c>
    </row>
    <row r="40" spans="1:9" ht="30">
      <c r="A40" s="278"/>
      <c r="B40" s="278">
        <v>45</v>
      </c>
      <c r="C40" s="287" t="s">
        <v>200</v>
      </c>
      <c r="D40" s="350"/>
      <c r="E40" s="350"/>
      <c r="F40" s="341">
        <f>SUMIF('Unos rashoda i izdataka'!$P$3:$P$501,$B40,'Unos rashoda i izdataka'!J$3:J$501)+SUMIF('Unos rashoda P4'!$S$3:$S$501,$B40,'Unos rashoda P4'!H$3:H$501)</f>
        <v>1131417</v>
      </c>
      <c r="G40" s="341">
        <f>SUMIF('Unos rashoda i izdataka'!$P$3:$P$501,$B40,'Unos rashoda i izdataka'!K$3:K$501)+SUMIF('Unos rashoda P4'!$S$3:$S$501,$B40,'Unos rashoda P4'!I$3:I$501)</f>
        <v>1004939</v>
      </c>
      <c r="H40" s="341">
        <f>SUMIF('Unos rashoda i izdataka'!$P$3:$P$501,$B40,'Unos rashoda i izdataka'!L$3:L$501)+SUMIF('Unos rashoda P4'!$S$3:$S$501,$B40,'Unos rashoda P4'!J$3:J$501)</f>
        <v>187343</v>
      </c>
      <c r="I40" s="315" t="str">
        <f>'OPĆI DIO'!$C$1</f>
        <v>1907 SVEUČILIŠTE U ZAGREBU - FAKULTET POLITIČKIH ZNANOSTI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54" sqref="C54:D54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416" t="s">
        <v>4786</v>
      </c>
      <c r="C1" s="416"/>
      <c r="D1" s="416"/>
      <c r="E1" s="416"/>
      <c r="F1" s="416"/>
      <c r="G1" s="416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6598323.0899999999</v>
      </c>
      <c r="D5" s="310">
        <f>+D6+D9+D11+D14+D25+D28</f>
        <v>8164592</v>
      </c>
      <c r="E5" s="310">
        <f>+E6+E9+E11+E14+E25+E28</f>
        <v>6970743.4199999999</v>
      </c>
      <c r="F5" s="310">
        <f>+F6+F9+F11+F14+F25+F28</f>
        <v>4840856.91</v>
      </c>
      <c r="G5" s="310">
        <f>+G6+G9+G11+G14+G25+G28</f>
        <v>4389611.91</v>
      </c>
      <c r="H5" s="315" t="str">
        <f>'OPĆI DIO'!$C$1</f>
        <v>1907 SVEUČILIŠTE U ZAGREBU - FAKULTET POLITIČKIH ZNANOSTI</v>
      </c>
    </row>
    <row r="6" spans="1:8">
      <c r="A6" s="364">
        <v>1</v>
      </c>
      <c r="B6" s="360" t="s">
        <v>4787</v>
      </c>
      <c r="C6" s="311">
        <f>+C7+C8</f>
        <v>3447588.29</v>
      </c>
      <c r="D6" s="309">
        <f t="shared" ref="D6:G6" si="0">+D7+D8</f>
        <v>3927615</v>
      </c>
      <c r="E6" s="309">
        <f t="shared" si="0"/>
        <v>4094231</v>
      </c>
      <c r="F6" s="309">
        <f t="shared" si="0"/>
        <v>4201713</v>
      </c>
      <c r="G6" s="309">
        <f t="shared" si="0"/>
        <v>3818069</v>
      </c>
      <c r="H6" s="315" t="str">
        <f>'OPĆI DIO'!$C$1</f>
        <v>1907 SVEUČILIŠTE U ZAGREBU - FAKULTET POLITIČKIH ZNANOSTI</v>
      </c>
    </row>
    <row r="7" spans="1:8">
      <c r="A7" s="364">
        <v>11</v>
      </c>
      <c r="B7" s="361" t="s">
        <v>4788</v>
      </c>
      <c r="C7" s="349">
        <v>3447588.29</v>
      </c>
      <c r="D7" s="349">
        <v>3927615</v>
      </c>
      <c r="E7" s="339">
        <f>SUMIF('Unos prihoda i primitaka'!$C$3:$C$501,$A7,'Unos prihoda i primitaka'!G$3:G$501)</f>
        <v>4094231</v>
      </c>
      <c r="F7" s="339">
        <f>SUMIF('Unos prihoda i primitaka'!$C$3:$C$501,$A7,'Unos prihoda i primitaka'!H$3:H$501)</f>
        <v>4201713</v>
      </c>
      <c r="G7" s="339">
        <f>SUMIF('Unos prihoda i primitaka'!$C$3:$C$501,$A7,'Unos prihoda i primitaka'!I$3:I$501)</f>
        <v>3818069</v>
      </c>
      <c r="H7" s="315" t="str">
        <f>'OPĆI DIO'!$C$1</f>
        <v>1907 SVEUČILIŠTE U ZAGREBU - FAKULTET POLITIČKIH ZNANOSTI</v>
      </c>
    </row>
    <row r="8" spans="1:8">
      <c r="A8" s="364">
        <v>12</v>
      </c>
      <c r="B8" s="362" t="s">
        <v>4789</v>
      </c>
      <c r="C8" s="349"/>
      <c r="D8" s="349"/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1907 SVEUČILIŠTE U ZAGREBU - FAKULTET POLITIČKIH ZNANOSTI</v>
      </c>
    </row>
    <row r="9" spans="1:8" s="347" customFormat="1">
      <c r="A9" s="366">
        <v>3</v>
      </c>
      <c r="B9" s="360" t="s">
        <v>4790</v>
      </c>
      <c r="C9" s="309">
        <f>+C10</f>
        <v>192709</v>
      </c>
      <c r="D9" s="309">
        <f t="shared" ref="D9:G9" si="1">+D10</f>
        <v>181874</v>
      </c>
      <c r="E9" s="309">
        <f t="shared" si="1"/>
        <v>154874</v>
      </c>
      <c r="F9" s="309">
        <f t="shared" si="1"/>
        <v>181874</v>
      </c>
      <c r="G9" s="309">
        <f t="shared" si="1"/>
        <v>181874</v>
      </c>
      <c r="H9" s="315" t="str">
        <f>'OPĆI DIO'!$C$1</f>
        <v>1907 SVEUČILIŠTE U ZAGREBU - FAKULTET POLITIČKIH ZNANOSTI</v>
      </c>
    </row>
    <row r="10" spans="1:8">
      <c r="A10" s="364">
        <v>31</v>
      </c>
      <c r="B10" s="363" t="s">
        <v>4791</v>
      </c>
      <c r="C10" s="349">
        <v>192709</v>
      </c>
      <c r="D10" s="349">
        <v>181874</v>
      </c>
      <c r="E10" s="339">
        <f>SUMIF('Unos prihoda i primitaka'!$C$3:$C$501,$A10,'Unos prihoda i primitaka'!G$3:G$501)</f>
        <v>154874</v>
      </c>
      <c r="F10" s="339">
        <f>SUMIF('Unos prihoda i primitaka'!$C$3:$C$501,$A10,'Unos prihoda i primitaka'!H$3:H$501)</f>
        <v>181874</v>
      </c>
      <c r="G10" s="339">
        <f>SUMIF('Unos prihoda i primitaka'!$C$3:$C$501,$A10,'Unos prihoda i primitaka'!I$3:I$501)</f>
        <v>181874</v>
      </c>
      <c r="H10" s="315" t="str">
        <f>'OPĆI DIO'!$C$1</f>
        <v>1907 SVEUČILIŠTE U ZAGREBU - FAKULTET POLITIČKIH ZNANOSTI</v>
      </c>
    </row>
    <row r="11" spans="1:8" s="347" customFormat="1">
      <c r="A11" s="366">
        <v>4</v>
      </c>
      <c r="B11" s="360" t="s">
        <v>4792</v>
      </c>
      <c r="C11" s="309">
        <f>+C12+C13</f>
        <v>372275</v>
      </c>
      <c r="D11" s="309">
        <f t="shared" ref="D11:G11" si="2">+D12+D13</f>
        <v>304227</v>
      </c>
      <c r="E11" s="309">
        <f t="shared" si="2"/>
        <v>301727</v>
      </c>
      <c r="F11" s="309">
        <f t="shared" si="2"/>
        <v>301727</v>
      </c>
      <c r="G11" s="309">
        <f t="shared" si="2"/>
        <v>301727</v>
      </c>
      <c r="H11" s="315" t="str">
        <f>'OPĆI DIO'!$C$1</f>
        <v>1907 SVEUČILIŠTE U ZAGREBU - FAKULTET POLITIČKIH ZNANOSTI</v>
      </c>
    </row>
    <row r="12" spans="1:8">
      <c r="A12" s="364">
        <v>41</v>
      </c>
      <c r="B12" s="363" t="s">
        <v>4793</v>
      </c>
      <c r="C12" s="349"/>
      <c r="D12" s="349"/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1907 SVEUČILIŠTE U ZAGREBU - FAKULTET POLITIČKIH ZNANOSTI</v>
      </c>
    </row>
    <row r="13" spans="1:8">
      <c r="A13" s="367">
        <v>43</v>
      </c>
      <c r="B13" s="363" t="s">
        <v>4794</v>
      </c>
      <c r="C13" s="349">
        <v>372275</v>
      </c>
      <c r="D13" s="349">
        <v>304227</v>
      </c>
      <c r="E13" s="339">
        <f>SUMIF('Unos prihoda i primitaka'!$C$3:$C$501,$A13,'Unos prihoda i primitaka'!G$3:G$501)-'B.2 RAČUN FINANC IF'!E7</f>
        <v>301727</v>
      </c>
      <c r="F13" s="339">
        <f>SUMIF('Unos prihoda i primitaka'!$C$3:$C$501,$A13,'Unos prihoda i primitaka'!H$3:H$501)-'B.2 RAČUN FINANC IF'!F7</f>
        <v>301727</v>
      </c>
      <c r="G13" s="339">
        <f>SUMIF('Unos prihoda i primitaka'!$C$3:$C$501,$A13,'Unos prihoda i primitaka'!I$3:I$501)-'B.2 RAČUN FINANC IF'!G7</f>
        <v>301727</v>
      </c>
      <c r="H13" s="315" t="str">
        <f>'OPĆI DIO'!$C$1</f>
        <v>1907 SVEUČILIŠTE U ZAGREBU - FAKULTET POLITIČKIH ZNANOSTI</v>
      </c>
    </row>
    <row r="14" spans="1:8" s="347" customFormat="1">
      <c r="A14" s="366">
        <v>5</v>
      </c>
      <c r="B14" s="360" t="s">
        <v>4795</v>
      </c>
      <c r="C14" s="309">
        <f>SUM(C15:C24)</f>
        <v>2561113.4699999997</v>
      </c>
      <c r="D14" s="309">
        <f>SUM(D15:D24)</f>
        <v>3750876</v>
      </c>
      <c r="E14" s="309">
        <f>SUM(E15:E24)</f>
        <v>2419287</v>
      </c>
      <c r="F14" s="309">
        <f>SUM(F15:F24)</f>
        <v>154906</v>
      </c>
      <c r="G14" s="309">
        <f>SUM(G15:G24)</f>
        <v>87305</v>
      </c>
      <c r="H14" s="315" t="str">
        <f>'OPĆI DIO'!$C$1</f>
        <v>1907 SVEUČILIŠTE U ZAGREBU - FAKULTET POLITIČKIH ZNANOSTI</v>
      </c>
    </row>
    <row r="15" spans="1:8">
      <c r="A15" s="364">
        <v>51</v>
      </c>
      <c r="B15" s="363" t="s">
        <v>4796</v>
      </c>
      <c r="C15" s="349">
        <v>61075.72</v>
      </c>
      <c r="D15" s="349">
        <v>217086</v>
      </c>
      <c r="E15" s="339">
        <f>SUMIF('Unos prihoda i primitaka'!$C$3:$C$501,$A15,'Unos prihoda i primitaka'!G$3:G$501)</f>
        <v>268639</v>
      </c>
      <c r="F15" s="339">
        <f>SUMIF('Unos prihoda i primitaka'!$C$3:$C$501,$A15,'Unos prihoda i primitaka'!H$3:H$501)</f>
        <v>148428</v>
      </c>
      <c r="G15" s="339">
        <f>SUMIF('Unos prihoda i primitaka'!$C$3:$C$501,$A15,'Unos prihoda i primitaka'!I$3:I$501)</f>
        <v>80827</v>
      </c>
      <c r="H15" s="315" t="str">
        <f>'OPĆI DIO'!$C$1</f>
        <v>1907 SVEUČILIŠTE U ZAGREBU - FAKULTET POLITIČKIH ZNANOSTI</v>
      </c>
    </row>
    <row r="16" spans="1:8">
      <c r="A16" s="364">
        <v>52</v>
      </c>
      <c r="B16" s="363" t="s">
        <v>4797</v>
      </c>
      <c r="C16" s="349">
        <v>202040.75</v>
      </c>
      <c r="D16" s="349">
        <v>89530</v>
      </c>
      <c r="E16" s="339">
        <f>SUMIF('Unos prihoda i primitaka'!$C$3:$C$501,$A16,'Unos prihoda i primitaka'!G$3:G$501)</f>
        <v>49617</v>
      </c>
      <c r="F16" s="339">
        <f>SUMIF('Unos prihoda i primitaka'!$C$3:$C$501,$A16,'Unos prihoda i primitaka'!H$3:H$501)</f>
        <v>6478</v>
      </c>
      <c r="G16" s="339">
        <f>SUMIF('Unos prihoda i primitaka'!$C$3:$C$501,$A16,'Unos prihoda i primitaka'!I$3:I$501)</f>
        <v>6478</v>
      </c>
      <c r="H16" s="315" t="str">
        <f>'OPĆI DIO'!$C$1</f>
        <v>1907 SVEUČILIŠTE U ZAGREBU - FAKULTET POLITIČKIH ZNANOSTI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1907 SVEUČILIŠTE U ZAGREBU - FAKULTET POLITIČKIH ZNANOSTI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1907 SVEUČILIŠTE U ZAGREBU - FAKULTET POLITIČKIH ZNANOSTI</v>
      </c>
    </row>
    <row r="19" spans="1:8">
      <c r="A19" s="364">
        <v>561</v>
      </c>
      <c r="B19" s="363" t="s">
        <v>4800</v>
      </c>
      <c r="C19" s="349"/>
      <c r="D19" s="349"/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1907 SVEUČILIŠTE U ZAGREBU - FAKULTET POLITIČKIH ZNANOSTI</v>
      </c>
    </row>
    <row r="20" spans="1:8" ht="18" customHeight="1">
      <c r="A20" s="364">
        <v>563</v>
      </c>
      <c r="B20" s="363" t="s">
        <v>4801</v>
      </c>
      <c r="C20" s="349"/>
      <c r="D20" s="349"/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1907 SVEUČILIŠTE U ZAGREBU - FAKULTET POLITIČKIH ZNANOSTI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1907 SVEUČILIŠTE U ZAGREBU - FAKULTET POLITIČKIH ZNANOSTI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1907 SVEUČILIŠTE U ZAGREBU - FAKULTET POLITIČKIH ZNANOSTI</v>
      </c>
    </row>
    <row r="23" spans="1:8" ht="30">
      <c r="A23" s="364">
        <v>576</v>
      </c>
      <c r="B23" s="363" t="s">
        <v>4819</v>
      </c>
      <c r="C23" s="349">
        <v>2297997</v>
      </c>
      <c r="D23" s="349">
        <v>2047874</v>
      </c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1907 SVEUČILIŠTE U ZAGREBU - FAKULTET POLITIČKIH ZNANOSTI</v>
      </c>
    </row>
    <row r="24" spans="1:8">
      <c r="A24" s="364">
        <v>581</v>
      </c>
      <c r="B24" s="363" t="s">
        <v>4802</v>
      </c>
      <c r="C24" s="349"/>
      <c r="D24" s="349">
        <v>1396386</v>
      </c>
      <c r="E24" s="339">
        <f>SUMIF('Unos prihoda i primitaka'!$C$3:$C$501,$A24,'Unos prihoda i primitaka'!G$3:G$501)</f>
        <v>2101031</v>
      </c>
      <c r="F24" s="339">
        <f>SUMIF('Unos prihoda i primitaka'!$C$3:$C$501,$A24,'Unos prihoda i primitaka'!H$3:H$501)</f>
        <v>0</v>
      </c>
      <c r="G24" s="339">
        <f>SUMIF('Unos prihoda i primitaka'!$C$3:$C$501,$A24,'Unos prihoda i primitaka'!I$3:I$501)</f>
        <v>0</v>
      </c>
      <c r="H24" s="315" t="str">
        <f>'OPĆI DIO'!$C$1</f>
        <v>1907 SVEUČILIŠTE U ZAGREBU - FAKULTET POLITIČKIH ZNANOSTI</v>
      </c>
    </row>
    <row r="25" spans="1:8" s="347" customFormat="1">
      <c r="A25" s="366">
        <v>6</v>
      </c>
      <c r="B25" s="360" t="s">
        <v>4803</v>
      </c>
      <c r="C25" s="309">
        <f>SUM(C26:C27)</f>
        <v>24242.75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1907 SVEUČILIŠTE U ZAGREBU - FAKULTET POLITIČKIH ZNANOSTI</v>
      </c>
    </row>
    <row r="26" spans="1:8">
      <c r="A26" s="364">
        <v>61</v>
      </c>
      <c r="B26" s="363" t="s">
        <v>4804</v>
      </c>
      <c r="C26" s="349">
        <v>24242.75</v>
      </c>
      <c r="D26" s="349"/>
      <c r="E26" s="339">
        <f>SUMIF('Unos prihoda i primitaka'!$C$3:$C$501,$A26,'Unos prihoda i primitaka'!G$3:G$501)</f>
        <v>0</v>
      </c>
      <c r="F26" s="339">
        <f>SUMIF('Unos prihoda i primitaka'!$C$3:$C$501,$A26,'Unos prihoda i primitaka'!H$3:H$501)</f>
        <v>0</v>
      </c>
      <c r="G26" s="339">
        <f>SUMIF('Unos prihoda i primitaka'!$C$3:$C$501,$A26,'Unos prihoda i primitaka'!I$3:I$501)</f>
        <v>0</v>
      </c>
      <c r="H26" s="315" t="str">
        <f>'OPĆI DIO'!$C$1</f>
        <v>1907 SVEUČILIŠTE U ZAGREBU - FAKULTET POLITIČKIH ZNANOSTI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1907 SVEUČILIŠTE U ZAGREBU - FAKULTET POLITIČKIH ZNANOSTI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394.58</v>
      </c>
      <c r="D28" s="309">
        <f t="shared" ref="D28:G28" si="4">+D29</f>
        <v>0</v>
      </c>
      <c r="E28" s="309">
        <f>+E29</f>
        <v>624.41999999999996</v>
      </c>
      <c r="F28" s="309">
        <f t="shared" si="4"/>
        <v>636.91</v>
      </c>
      <c r="G28" s="309">
        <f t="shared" si="4"/>
        <v>636.91</v>
      </c>
      <c r="H28" s="315" t="str">
        <f>'OPĆI DIO'!$C$1</f>
        <v>1907 SVEUČILIŠTE U ZAGREBU - FAKULTET POLITIČKIH ZNANOSTI</v>
      </c>
    </row>
    <row r="29" spans="1:8" ht="30">
      <c r="A29" s="364">
        <v>71</v>
      </c>
      <c r="B29" s="363" t="s">
        <v>4807</v>
      </c>
      <c r="C29" s="349">
        <v>394.58</v>
      </c>
      <c r="D29" s="349"/>
      <c r="E29" s="339">
        <f>SUMIF('Unos prihoda i primitaka'!$C$3:$C$501,$A29,'Unos prihoda i primitaka'!G$3:G$501)</f>
        <v>624.41999999999996</v>
      </c>
      <c r="F29" s="339">
        <f>SUMIF('Unos prihoda i primitaka'!$C$3:$C$501,$A29,'Unos prihoda i primitaka'!H$3:H$501)</f>
        <v>636.91</v>
      </c>
      <c r="G29" s="339">
        <f>SUMIF('Unos prihoda i primitaka'!$C$3:$C$501,$A29,'Unos prihoda i primitaka'!I$3:I$501)</f>
        <v>636.91</v>
      </c>
      <c r="H29" s="315" t="str">
        <f>'OPĆI DIO'!$C$1</f>
        <v>1907 SVEUČILIŠTE U ZAGREBU - FAKULTET POLITIČKIH ZNANOSTI</v>
      </c>
    </row>
    <row r="30" spans="1:8" ht="24" customHeight="1">
      <c r="A30" s="364">
        <v>0</v>
      </c>
      <c r="B30" s="359" t="s">
        <v>251</v>
      </c>
      <c r="C30" s="310">
        <f>+C31+C34+C36+C39+C50+C53</f>
        <v>5976435.2700000005</v>
      </c>
      <c r="D30" s="310">
        <f>+D31+D34+D36+D39+D50+D53</f>
        <v>8317864</v>
      </c>
      <c r="E30" s="310">
        <f>+E31+E34+E36+E39+E50+E53</f>
        <v>6970743</v>
      </c>
      <c r="F30" s="310">
        <f>+F31+F34+F36+F39+F50+F53</f>
        <v>4840857</v>
      </c>
      <c r="G30" s="310">
        <f>+G31+G34+G36+G39+G50+G53</f>
        <v>4389612</v>
      </c>
      <c r="H30" s="315" t="str">
        <f>'OPĆI DIO'!$C$1</f>
        <v>1907 SVEUČILIŠTE U ZAGREBU - FAKULTET POLITIČKIH ZNANOSTI</v>
      </c>
    </row>
    <row r="31" spans="1:8" s="347" customFormat="1">
      <c r="A31" s="366">
        <v>1</v>
      </c>
      <c r="B31" s="360" t="s">
        <v>4787</v>
      </c>
      <c r="C31" s="309">
        <f>+C32+C33</f>
        <v>3447588</v>
      </c>
      <c r="D31" s="309">
        <f t="shared" ref="D31" si="5">+D32+D33</f>
        <v>4007265</v>
      </c>
      <c r="E31" s="309">
        <f t="shared" ref="E31" si="6">+E32+E33</f>
        <v>4094231</v>
      </c>
      <c r="F31" s="309">
        <f t="shared" ref="F31" si="7">+F32+F33</f>
        <v>4201713</v>
      </c>
      <c r="G31" s="309">
        <f t="shared" ref="G31" si="8">+G32+G33</f>
        <v>3818069</v>
      </c>
      <c r="H31" s="315" t="str">
        <f>'OPĆI DIO'!$C$1</f>
        <v>1907 SVEUČILIŠTE U ZAGREBU - FAKULTET POLITIČKIH ZNANOSTI</v>
      </c>
    </row>
    <row r="32" spans="1:8">
      <c r="A32" s="364">
        <v>11</v>
      </c>
      <c r="B32" s="361" t="s">
        <v>4788</v>
      </c>
      <c r="C32" s="349">
        <v>3447588</v>
      </c>
      <c r="D32" s="348">
        <v>4007265</v>
      </c>
      <c r="E32" s="341">
        <f>SUMIF('Unos rashoda i izdataka'!$Q$3:$Q$501,$A32,'Unos rashoda i izdataka'!J$3:J$501)+SUMIF('Unos rashoda P4'!$A$3:$A$501,$A32,'Unos rashoda P4'!H$3:H$501)</f>
        <v>4094231</v>
      </c>
      <c r="F32" s="341">
        <f>SUMIF('Unos rashoda i izdataka'!$Q$3:$Q$501,$A32,'Unos rashoda i izdataka'!K$3:K$501)+SUMIF('Unos rashoda P4'!$A$3:$A$501,$A32,'Unos rashoda P4'!I$3:I$501)</f>
        <v>4201713</v>
      </c>
      <c r="G32" s="341">
        <f>SUMIF('Unos rashoda i izdataka'!$Q$3:$Q$501,$A32,'Unos rashoda i izdataka'!L$3:L$501)+SUMIF('Unos rashoda P4'!$A$3:$A$501,$A32,'Unos rashoda P4'!J$3:J$501)</f>
        <v>3818069</v>
      </c>
      <c r="H32" s="315" t="str">
        <f>'OPĆI DIO'!$C$1</f>
        <v>1907 SVEUČILIŠTE U ZAGREBU - FAKULTET POLITIČKIH ZNANOSTI</v>
      </c>
    </row>
    <row r="33" spans="1:8">
      <c r="A33" s="364">
        <v>12</v>
      </c>
      <c r="B33" s="362" t="s">
        <v>4789</v>
      </c>
      <c r="C33" s="349"/>
      <c r="D33" s="349"/>
      <c r="E33" s="341">
        <f>SUMIF('Unos rashoda i izdataka'!$Q$3:$Q$501,$A33,'Unos rashoda i izdataka'!J$3:J$501)+SUMIF('Unos rashoda P4'!$A$3:$A$501,$A33,'Unos rashoda P4'!H$3:H$501)</f>
        <v>0</v>
      </c>
      <c r="F33" s="341">
        <f>SUMIF('Unos rashoda i izdataka'!$Q$3:$Q$501,$A33,'Unos rashoda i izdataka'!K$3:K$501)+SUMIF('Unos rashoda P4'!$A$3:$A$501,$A33,'Unos rashoda P4'!I$3:I$501)</f>
        <v>0</v>
      </c>
      <c r="G33" s="341">
        <f>SUMIF('Unos rashoda i izdataka'!$Q$3:$Q$501,$A33,'Unos rashoda i izdataka'!L$3:L$501)+SUMIF('Unos rashoda P4'!$A$3:$A$501,$A33,'Unos rashoda P4'!J$3:J$501)</f>
        <v>0</v>
      </c>
      <c r="H33" s="315" t="str">
        <f>'OPĆI DIO'!$C$1</f>
        <v>1907 SVEUČILIŠTE U ZAGREBU - FAKULTET POLITIČKIH ZNANOSTI</v>
      </c>
    </row>
    <row r="34" spans="1:8" s="347" customFormat="1">
      <c r="A34" s="366">
        <v>3</v>
      </c>
      <c r="B34" s="360" t="s">
        <v>4790</v>
      </c>
      <c r="C34" s="309">
        <f>+C35</f>
        <v>305500</v>
      </c>
      <c r="D34" s="309">
        <f t="shared" ref="D34:G34" si="9">+D35</f>
        <v>181874</v>
      </c>
      <c r="E34" s="309">
        <f t="shared" si="9"/>
        <v>154874</v>
      </c>
      <c r="F34" s="309">
        <f t="shared" si="9"/>
        <v>181874</v>
      </c>
      <c r="G34" s="309">
        <f t="shared" si="9"/>
        <v>181874</v>
      </c>
      <c r="H34" s="315" t="str">
        <f>'OPĆI DIO'!$C$1</f>
        <v>1907 SVEUČILIŠTE U ZAGREBU - FAKULTET POLITIČKIH ZNANOSTI</v>
      </c>
    </row>
    <row r="35" spans="1:8">
      <c r="A35" s="367">
        <v>31</v>
      </c>
      <c r="B35" s="363" t="s">
        <v>4791</v>
      </c>
      <c r="C35" s="349">
        <v>305500</v>
      </c>
      <c r="D35" s="349">
        <v>181874</v>
      </c>
      <c r="E35" s="341">
        <f>SUMIF('Unos rashoda i izdataka'!$Q$3:$Q$501,$A35,'Unos rashoda i izdataka'!J$3:J$501)+SUMIF('Unos rashoda P4'!$A$3:$A$501,$A35,'Unos rashoda P4'!H$3:H$501)-'B.2 RAČUN FINANC IF'!E13</f>
        <v>154874</v>
      </c>
      <c r="F35" s="341">
        <f>SUMIF('Unos rashoda i izdataka'!$Q$3:$Q$501,$A35,'Unos rashoda i izdataka'!K$3:K$501)+SUMIF('Unos rashoda P4'!$A$3:$A$501,$A35,'Unos rashoda P4'!I$3:I$501)-'B.2 RAČUN FINANC IF'!F13</f>
        <v>181874</v>
      </c>
      <c r="G35" s="341">
        <f>SUMIF('Unos rashoda i izdataka'!$Q$3:$Q$501,$A35,'Unos rashoda i izdataka'!L$3:L$501)+SUMIF('Unos rashoda P4'!$A$3:$A$501,$A35,'Unos rashoda P4'!J$3:J$501)-'B.2 RAČUN FINANC IF'!G13</f>
        <v>181874</v>
      </c>
      <c r="H35" s="315" t="str">
        <f>'OPĆI DIO'!$C$1</f>
        <v>1907 SVEUČILIŠTE U ZAGREBU - FAKULTET POLITIČKIH ZNANOSTI</v>
      </c>
    </row>
    <row r="36" spans="1:8" s="347" customFormat="1">
      <c r="A36" s="366">
        <v>4</v>
      </c>
      <c r="B36" s="360" t="s">
        <v>4792</v>
      </c>
      <c r="C36" s="309">
        <f>+C37+C38</f>
        <v>555805.56000000006</v>
      </c>
      <c r="D36" s="309">
        <f t="shared" ref="D36:G36" si="10">+D37+D38</f>
        <v>304227</v>
      </c>
      <c r="E36" s="309">
        <f>+E37+E38</f>
        <v>301727</v>
      </c>
      <c r="F36" s="309">
        <f t="shared" si="10"/>
        <v>301727</v>
      </c>
      <c r="G36" s="309">
        <f t="shared" si="10"/>
        <v>301727</v>
      </c>
      <c r="H36" s="315" t="str">
        <f>'OPĆI DIO'!$C$1</f>
        <v>1907 SVEUČILIŠTE U ZAGREBU - FAKULTET POLITIČKIH ZNANOSTI</v>
      </c>
    </row>
    <row r="37" spans="1:8">
      <c r="A37" s="364">
        <v>41</v>
      </c>
      <c r="B37" s="363" t="s">
        <v>4793</v>
      </c>
      <c r="C37" s="349"/>
      <c r="D37" s="349"/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1907 SVEUČILIŠTE U ZAGREBU - FAKULTET POLITIČKIH ZNANOSTI</v>
      </c>
    </row>
    <row r="38" spans="1:8">
      <c r="A38" s="364">
        <v>43</v>
      </c>
      <c r="B38" s="363" t="s">
        <v>4794</v>
      </c>
      <c r="C38" s="349">
        <v>555805.56000000006</v>
      </c>
      <c r="D38" s="349">
        <v>304227</v>
      </c>
      <c r="E38" s="341">
        <f>SUMIF('Unos rashoda i izdataka'!$Q$3:$Q$501,$A38,'Unos rashoda i izdataka'!J$3:J$501)+SUMIF('Unos rashoda P4'!$A$3:$A$501,$A38,'Unos rashoda P4'!H$3:H$501)</f>
        <v>301727</v>
      </c>
      <c r="F38" s="341">
        <f>SUMIF('Unos rashoda i izdataka'!$Q$3:$Q$501,$A38,'Unos rashoda i izdataka'!K$3:K$501)+SUMIF('Unos rashoda P4'!$A$3:$A$501,$A38,'Unos rashoda P4'!I$3:I$501)</f>
        <v>301727</v>
      </c>
      <c r="G38" s="341">
        <f>SUMIF('Unos rashoda i izdataka'!$Q$3:$Q$501,$A38,'Unos rashoda i izdataka'!L$3:L$501)+SUMIF('Unos rashoda P4'!$A$3:$A$501,$A38,'Unos rashoda P4'!J$3:J$501)</f>
        <v>301727</v>
      </c>
      <c r="H38" s="315" t="str">
        <f>'OPĆI DIO'!$C$1</f>
        <v>1907 SVEUČILIŠTE U ZAGREBU - FAKULTET POLITIČKIH ZNANOSTI</v>
      </c>
    </row>
    <row r="39" spans="1:8" s="347" customFormat="1">
      <c r="A39" s="366">
        <v>5</v>
      </c>
      <c r="B39" s="360" t="s">
        <v>4795</v>
      </c>
      <c r="C39" s="309">
        <f>SUM(C40:C49)</f>
        <v>1556965.96</v>
      </c>
      <c r="D39" s="309">
        <f>SUM(D40:D49)</f>
        <v>3750876</v>
      </c>
      <c r="E39" s="309">
        <f>SUM(E40:E49)</f>
        <v>2419287</v>
      </c>
      <c r="F39" s="309">
        <f>SUM(F40:F49)</f>
        <v>154906</v>
      </c>
      <c r="G39" s="309">
        <f>SUM(G40:G49)</f>
        <v>87305</v>
      </c>
      <c r="H39" s="315" t="str">
        <f>'OPĆI DIO'!$C$1</f>
        <v>1907 SVEUČILIŠTE U ZAGREBU - FAKULTET POLITIČKIH ZNANOSTI</v>
      </c>
    </row>
    <row r="40" spans="1:8">
      <c r="A40" s="364">
        <v>51</v>
      </c>
      <c r="B40" s="363" t="s">
        <v>4796</v>
      </c>
      <c r="C40" s="349">
        <v>12578.27</v>
      </c>
      <c r="D40" s="349">
        <v>217086</v>
      </c>
      <c r="E40" s="341">
        <f>SUMIF('Unos rashoda i izdataka'!$Q$3:$Q$501,$A40,'Unos rashoda i izdataka'!J$3:J$501)+SUMIF('Unos rashoda P4'!$A$3:$A$501,$A40,'Unos rashoda P4'!H$3:H$501)</f>
        <v>268639</v>
      </c>
      <c r="F40" s="341">
        <f>SUMIF('Unos rashoda i izdataka'!$Q$3:$Q$501,$A40,'Unos rashoda i izdataka'!K$3:K$501)+SUMIF('Unos rashoda P4'!$A$3:$A$501,$A40,'Unos rashoda P4'!I$3:I$501)</f>
        <v>148428</v>
      </c>
      <c r="G40" s="341">
        <f>SUMIF('Unos rashoda i izdataka'!$Q$3:$Q$501,$A40,'Unos rashoda i izdataka'!L$3:L$501)+SUMIF('Unos rashoda P4'!$A$3:$A$501,$A40,'Unos rashoda P4'!J$3:J$501)</f>
        <v>80827</v>
      </c>
      <c r="H40" s="315" t="str">
        <f>'OPĆI DIO'!$C$1</f>
        <v>1907 SVEUČILIŠTE U ZAGREBU - FAKULTET POLITIČKIH ZNANOSTI</v>
      </c>
    </row>
    <row r="41" spans="1:8">
      <c r="A41" s="364">
        <v>52</v>
      </c>
      <c r="B41" s="363" t="s">
        <v>4797</v>
      </c>
      <c r="C41" s="349">
        <v>151060.99</v>
      </c>
      <c r="D41" s="349">
        <v>89530</v>
      </c>
      <c r="E41" s="341">
        <f>SUMIF('Unos rashoda i izdataka'!$Q$3:$Q$501,$A41,'Unos rashoda i izdataka'!J$3:J$501)+SUMIF('Unos rashoda P4'!$A$3:$A$501,$A41,'Unos rashoda P4'!H$3:H$501)</f>
        <v>49617</v>
      </c>
      <c r="F41" s="341">
        <f>SUMIF('Unos rashoda i izdataka'!$Q$3:$Q$501,$A41,'Unos rashoda i izdataka'!K$3:K$501)+SUMIF('Unos rashoda P4'!$A$3:$A$501,$A41,'Unos rashoda P4'!I$3:I$501)</f>
        <v>6478</v>
      </c>
      <c r="G41" s="341">
        <f>SUMIF('Unos rashoda i izdataka'!$Q$3:$Q$501,$A41,'Unos rashoda i izdataka'!L$3:L$501)+SUMIF('Unos rashoda P4'!$A$3:$A$501,$A41,'Unos rashoda P4'!J$3:J$501)</f>
        <v>6478</v>
      </c>
      <c r="H41" s="315" t="str">
        <f>'OPĆI DIO'!$C$1</f>
        <v>1907 SVEUČILIŠTE U ZAGREBU - FAKULTET POLITIČKIH ZNANOSTI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1907 SVEUČILIŠTE U ZAGREBU - FAKULTET POLITIČKIH ZNANOSTI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1907 SVEUČILIŠTE U ZAGREBU - FAKULTET POLITIČKIH ZNANOSTI</v>
      </c>
    </row>
    <row r="44" spans="1:8">
      <c r="A44" s="364">
        <v>561</v>
      </c>
      <c r="B44" s="363" t="s">
        <v>4800</v>
      </c>
      <c r="C44" s="349"/>
      <c r="D44" s="349"/>
      <c r="E44" s="341">
        <f>SUMIF('Unos rashoda i izdataka'!$Q$3:$Q$501,$A44,'Unos rashoda i izdataka'!J$3:J$501)+SUMIF('Unos rashoda P4'!$A$3:$A$501,$A44,'Unos rashoda P4'!H$3:H$501)</f>
        <v>0</v>
      </c>
      <c r="F44" s="341">
        <f>SUMIF('Unos rashoda i izdataka'!$Q$3:$Q$501,$A44,'Unos rashoda i izdataka'!K$3:K$501)+SUMIF('Unos rashoda P4'!$A$3:$A$501,$A44,'Unos rashoda P4'!I$3:I$501)</f>
        <v>0</v>
      </c>
      <c r="G44" s="341">
        <f>SUMIF('Unos rashoda i izdataka'!$Q$3:$Q$501,$A44,'Unos rashoda i izdataka'!L$3:L$501)+SUMIF('Unos rashoda P4'!$A$3:$A$501,$A44,'Unos rashoda P4'!J$3:J$501)</f>
        <v>0</v>
      </c>
      <c r="H44" s="315" t="str">
        <f>'OPĆI DIO'!$C$1</f>
        <v>1907 SVEUČILIŠTE U ZAGREBU - FAKULTET POLITIČKIH ZNANOSTI</v>
      </c>
    </row>
    <row r="45" spans="1:8" ht="20.25" customHeight="1">
      <c r="A45" s="364">
        <v>563</v>
      </c>
      <c r="B45" s="363" t="s">
        <v>4801</v>
      </c>
      <c r="C45" s="349"/>
      <c r="D45" s="349"/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1907 SVEUČILIŠTE U ZAGREBU - FAKULTET POLITIČKIH ZNANOSTI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1907 SVEUČILIŠTE U ZAGREBU - FAKULTET POLITIČKIH ZNANOSTI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1907 SVEUČILIŠTE U ZAGREBU - FAKULTET POLITIČKIH ZNANOSTI</v>
      </c>
    </row>
    <row r="48" spans="1:8" ht="30">
      <c r="A48" s="368">
        <v>576</v>
      </c>
      <c r="B48" s="363" t="s">
        <v>4819</v>
      </c>
      <c r="C48" s="349">
        <v>1393326.7</v>
      </c>
      <c r="D48" s="349">
        <v>2047874</v>
      </c>
      <c r="E48" s="341">
        <f>SUMIF('Unos rashoda i izdataka'!$Q$3:$Q$501,$A48,'Unos rashoda i izdataka'!J$3:J$501)+SUMIF('Unos rashoda P4'!$A$3:$A$501,$A48,'Unos rashoda P4'!H$3:H$501)</f>
        <v>0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1907 SVEUČILIŠTE U ZAGREBU - FAKULTET POLITIČKIH ZNANOSTI</v>
      </c>
    </row>
    <row r="49" spans="1:8">
      <c r="A49" s="364">
        <v>581</v>
      </c>
      <c r="B49" s="363" t="s">
        <v>4802</v>
      </c>
      <c r="C49" s="349"/>
      <c r="D49" s="349">
        <v>1396386</v>
      </c>
      <c r="E49" s="341">
        <f>SUMIF('Unos rashoda i izdataka'!$Q$3:$Q$501,$A49,'Unos rashoda i izdataka'!J$3:J$501)+SUMIF('Unos rashoda P4'!$A$3:$A$501,$A49,'Unos rashoda P4'!H$3:H$501)</f>
        <v>2101031</v>
      </c>
      <c r="F49" s="341">
        <f>SUMIF('Unos rashoda i izdataka'!$Q$3:$Q$501,$A49,'Unos rashoda i izdataka'!K$3:K$501)+SUMIF('Unos rashoda P4'!$A$3:$A$501,$A49,'Unos rashoda P4'!I$3:I$501)</f>
        <v>0</v>
      </c>
      <c r="G49" s="341">
        <f>SUMIF('Unos rashoda i izdataka'!$Q$3:$Q$501,$A49,'Unos rashoda i izdataka'!L$3:L$501)+SUMIF('Unos rashoda P4'!$A$3:$A$501,$A49,'Unos rashoda P4'!J$3:J$501)</f>
        <v>0</v>
      </c>
      <c r="H49" s="315" t="str">
        <f>'OPĆI DIO'!$C$1</f>
        <v>1907 SVEUČILIŠTE U ZAGREBU - FAKULTET POLITIČKIH ZNANOSTI</v>
      </c>
    </row>
    <row r="50" spans="1:8" s="347" customFormat="1">
      <c r="A50" s="366">
        <v>6</v>
      </c>
      <c r="B50" s="360" t="s">
        <v>4803</v>
      </c>
      <c r="C50" s="309">
        <f>+C51+C52</f>
        <v>60586.239999999998</v>
      </c>
      <c r="D50" s="309">
        <f t="shared" ref="D50:G50" si="11">+D51+D52</f>
        <v>73010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1907 SVEUČILIŠTE U ZAGREBU - FAKULTET POLITIČKIH ZNANOSTI</v>
      </c>
    </row>
    <row r="51" spans="1:8">
      <c r="A51" s="364">
        <v>61</v>
      </c>
      <c r="B51" s="363" t="s">
        <v>4804</v>
      </c>
      <c r="C51" s="349">
        <v>60586.239999999998</v>
      </c>
      <c r="D51" s="349">
        <v>73010</v>
      </c>
      <c r="E51" s="341">
        <f>SUMIF('Unos rashoda i izdataka'!$Q$3:$Q$501,$A51,'Unos rashoda i izdataka'!J$3:J$501)+SUMIF('Unos rashoda P4'!$A$3:$A$501,$A51,'Unos rashoda P4'!H$3:H$501)</f>
        <v>0</v>
      </c>
      <c r="F51" s="341">
        <f>SUMIF('Unos rashoda i izdataka'!$Q$3:$Q$501,$A51,'Unos rashoda i izdataka'!K$3:K$501)+SUMIF('Unos rashoda P4'!$A$3:$A$501,$A51,'Unos rashoda P4'!I$3:I$501)</f>
        <v>0</v>
      </c>
      <c r="G51" s="341">
        <f>SUMIF('Unos rashoda i izdataka'!$Q$3:$Q$501,$A51,'Unos rashoda i izdataka'!L$3:L$501)+SUMIF('Unos rashoda P4'!$A$3:$A$501,$A51,'Unos rashoda P4'!J$3:J$501)</f>
        <v>0</v>
      </c>
      <c r="H51" s="315" t="str">
        <f>'OPĆI DIO'!$C$1</f>
        <v>1907 SVEUČILIŠTE U ZAGREBU - FAKULTET POLITIČKIH ZNANOSTI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1907 SVEUČILIŠTE U ZAGREBU - FAKULTET POLITIČKIH ZNANOSTI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49989.51</v>
      </c>
      <c r="D53" s="309">
        <f t="shared" ref="D53:G53" si="12">+D54</f>
        <v>612</v>
      </c>
      <c r="E53" s="309">
        <f t="shared" si="12"/>
        <v>624</v>
      </c>
      <c r="F53" s="309">
        <f t="shared" si="12"/>
        <v>637</v>
      </c>
      <c r="G53" s="309">
        <f t="shared" si="12"/>
        <v>637</v>
      </c>
      <c r="H53" s="315" t="str">
        <f>'OPĆI DIO'!$C$1</f>
        <v>1907 SVEUČILIŠTE U ZAGREBU - FAKULTET POLITIČKIH ZNANOSTI</v>
      </c>
    </row>
    <row r="54" spans="1:8" ht="30">
      <c r="A54" s="364">
        <v>71</v>
      </c>
      <c r="B54" s="363" t="s">
        <v>4807</v>
      </c>
      <c r="C54" s="349">
        <v>49989.51</v>
      </c>
      <c r="D54" s="349">
        <v>612</v>
      </c>
      <c r="E54" s="341">
        <f>SUMIF('Unos rashoda i izdataka'!$Q$3:$Q$501,$A54,'Unos rashoda i izdataka'!J$3:J$501)+SUMIF('Unos rashoda P4'!$A$3:$A$501,$A54,'Unos rashoda P4'!H$3:H$501)</f>
        <v>624</v>
      </c>
      <c r="F54" s="341">
        <f>SUMIF('Unos rashoda i izdataka'!$Q$3:$Q$501,$A54,'Unos rashoda i izdataka'!K$3:K$501)+SUMIF('Unos rashoda P4'!$A$3:$A$501,$A54,'Unos rashoda P4'!I$3:I$501)</f>
        <v>637</v>
      </c>
      <c r="G54" s="341">
        <f>SUMIF('Unos rashoda i izdataka'!$Q$3:$Q$501,$A54,'Unos rashoda i izdataka'!L$3:L$501)+SUMIF('Unos rashoda P4'!$A$3:$A$501,$A54,'Unos rashoda P4'!J$3:J$501)</f>
        <v>637</v>
      </c>
      <c r="H54" s="315" t="str">
        <f>'OPĆI DIO'!$C$1</f>
        <v>1907 SVEUČILIŠTE U ZAGREBU - FAKULTET POLITIČKIH ZNANOSTI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4" sqref="A4"/>
      <selection pane="bottomRight" activeCell="D73" sqref="D73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412" t="s">
        <v>3911</v>
      </c>
      <c r="B1" s="412"/>
      <c r="C1" s="412"/>
      <c r="D1" s="412"/>
      <c r="E1" s="412"/>
      <c r="F1" s="412"/>
      <c r="G1" s="412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5976435.8600000003</v>
      </c>
      <c r="D5" s="353">
        <f t="shared" si="0"/>
        <v>3650887</v>
      </c>
      <c r="E5" s="353">
        <f>+E6+E15+E21+E28+E38+E45+E52+E59+E66+E75</f>
        <v>7921983</v>
      </c>
      <c r="F5" s="353">
        <f t="shared" ref="F5:G5" si="1">+F6+F15+F21+F28+F38+F45+F52+F59+F66+F75</f>
        <v>5710619</v>
      </c>
      <c r="G5" s="353">
        <f t="shared" si="1"/>
        <v>4496128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1907 SVEUČILIŠTE U ZAGREBU - FAKULTET POLITIČKIH ZNANOSTI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1907 SVEUČILIŠTE U ZAGREBU - FAKULTET POLITIČKIH ZNANOSTI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1907 SVEUČILIŠTE U ZAGREBU - FAKULTET POLITIČKIH ZNANOSTI</v>
      </c>
    </row>
    <row r="9" spans="1:192">
      <c r="A9" s="225">
        <v>13</v>
      </c>
      <c r="B9" s="25" t="s">
        <v>3917</v>
      </c>
      <c r="C9" s="348"/>
      <c r="D9" s="348"/>
      <c r="E9" s="348">
        <f>SUMIF('Unos rashoda i izdataka'!$R$3:$R$501,'A.3 RASHODI FUNK'!$A9,'Unos rashoda i izdataka'!J$3:J$501)+SUMIF('Unos rashoda P4'!$T$3:$T$501,'A.3 RASHODI FUNK'!$A9,'Unos rashoda P4'!H$3:H$501)</f>
        <v>0</v>
      </c>
      <c r="F9" s="348">
        <f>SUMIF('Unos rashoda i izdataka'!$R$3:$R$501,'A.3 RASHODI FUNK'!$A9,'Unos rashoda i izdataka'!K$3:K$501)+SUMIF('Unos rashoda P4'!$T$3:$T$501,'A.3 RASHODI FUNK'!$A9,'Unos rashoda P4'!I$3:I$501)</f>
        <v>0</v>
      </c>
      <c r="G9" s="348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1907 SVEUČILIŠTE U ZAGREBU - FAKULTET POLITIČKIH ZNANOSTI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1907 SVEUČILIŠTE U ZAGREBU - FAKULTET POLITIČKIH ZNANOSTI</v>
      </c>
    </row>
    <row r="11" spans="1:192">
      <c r="A11" s="225">
        <v>15</v>
      </c>
      <c r="B11" s="25" t="s">
        <v>3924</v>
      </c>
      <c r="C11" s="348"/>
      <c r="D11" s="348"/>
      <c r="E11" s="348">
        <f>SUMIF('Unos rashoda i izdataka'!$R$3:$R$501,'A.3 RASHODI FUNK'!$A11,'Unos rashoda i izdataka'!J$3:J$501)+SUMIF('Unos rashoda P4'!$T$3:$T$501,'A.3 RASHODI FUNK'!$A11,'Unos rashoda P4'!H$3:H$501)</f>
        <v>0</v>
      </c>
      <c r="F11" s="348">
        <f>SUMIF('Unos rashoda i izdataka'!$R$3:$R$501,'A.3 RASHODI FUNK'!$A11,'Unos rashoda i izdataka'!K$3:K$501)+SUMIF('Unos rashoda P4'!$T$3:$T$501,'A.3 RASHODI FUNK'!$A11,'Unos rashoda P4'!I$3:I$501)</f>
        <v>0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1907 SVEUČILIŠTE U ZAGREBU - FAKULTET POLITIČKIH ZNANOSTI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1907 SVEUČILIŠTE U ZAGREBU - FAKULTET POLITIČKIH ZNANOSTI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1907 SVEUČILIŠTE U ZAGREBU - FAKULTET POLITIČKIH ZNANOSTI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1907 SVEUČILIŠTE U ZAGREBU - FAKULTET POLITIČKIH ZNANOSTI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1907 SVEUČILIŠTE U ZAGREBU - FAKULTET POLITIČKIH ZNANOSTI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1907 SVEUČILIŠTE U ZAGREBU - FAKULTET POLITIČKIH ZNANOSTI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1907 SVEUČILIŠTE U ZAGREBU - FAKULTET POLITIČKIH ZNANOSTI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1907 SVEUČILIŠTE U ZAGREBU - FAKULTET POLITIČKIH ZNANOSTI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1907 SVEUČILIŠTE U ZAGREBU - FAKULTET POLITIČKIH ZNANOSTI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1907 SVEUČILIŠTE U ZAGREBU - FAKULTET POLITIČKIH ZNANOSTI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1907 SVEUČILIŠTE U ZAGREBU - FAKULTET POLITIČKIH ZNANOSTI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1907 SVEUČILIŠTE U ZAGREBU - FAKULTET POLITIČKIH ZNANOSTI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1907 SVEUČILIŠTE U ZAGREBU - FAKULTET POLITIČKIH ZNANOSTI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1907 SVEUČILIŠTE U ZAGREBU - FAKULTET POLITIČKIH ZNANOSTI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1907 SVEUČILIŠTE U ZAGREBU - FAKULTET POLITIČKIH ZNANOSTI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1907 SVEUČILIŠTE U ZAGREBU - FAKULTET POLITIČKIH ZNANOSTI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1907 SVEUČILIŠTE U ZAGREBU - FAKULTET POLITIČKIH ZNANOSTI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1907 SVEUČILIŠTE U ZAGREBU - FAKULTET POLITIČKIH ZNANOSTI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1907 SVEUČILIŠTE U ZAGREBU - FAKULTET POLITIČKIH ZNANOSTI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1907 SVEUČILIŠTE U ZAGREBU - FAKULTET POLITIČKIH ZNANOSTI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1907 SVEUČILIŠTE U ZAGREBU - FAKULTET POLITIČKIH ZNANOSTI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1907 SVEUČILIŠTE U ZAGREBU - FAKULTET POLITIČKIH ZNANOSTI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1907 SVEUČILIŠTE U ZAGREBU - FAKULTET POLITIČKIH ZNANOSTI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1907 SVEUČILIŠTE U ZAGREBU - FAKULTET POLITIČKIH ZNANOSTI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1907 SVEUČILIŠTE U ZAGREBU - FAKULTET POLITIČKIH ZNANOSTI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1907 SVEUČILIŠTE U ZAGREBU - FAKULTET POLITIČKIH ZNANOSTI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1907 SVEUČILIŠTE U ZAGREBU - FAKULTET POLITIČKIH ZNANOSTI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1907 SVEUČILIŠTE U ZAGREBU - FAKULTET POLITIČKIH ZNANOSTI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1907 SVEUČILIŠTE U ZAGREBU - FAKULTET POLITIČKIH ZNANOSTI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1907 SVEUČILIŠTE U ZAGREBU - FAKULTET POLITIČKIH ZNANOSTI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1907 SVEUČILIŠTE U ZAGREBU - FAKULTET POLITIČKIH ZNANOSTI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1907 SVEUČILIŠTE U ZAGREBU - FAKULTET POLITIČKIH ZNANOSTI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1907 SVEUČILIŠTE U ZAGREBU - FAKULTET POLITIČKIH ZNANOSTI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1907 SVEUČILIŠTE U ZAGREBU - FAKULTET POLITIČKIH ZNANOSTI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1907 SVEUČILIŠTE U ZAGREBU - FAKULTET POLITIČKIH ZNANOSTI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1907 SVEUČILIŠTE U ZAGREBU - FAKULTET POLITIČKIH ZNANOSTI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1907 SVEUČILIŠTE U ZAGREBU - FAKULTET POLITIČKIH ZNANOSTI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1907 SVEUČILIŠTE U ZAGREBU - FAKULTET POLITIČKIH ZNANOSTI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1907 SVEUČILIŠTE U ZAGREBU - FAKULTET POLITIČKIH ZNANOSTI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1907 SVEUČILIŠTE U ZAGREBU - FAKULTET POLITIČKIH ZNANOSTI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1907 SVEUČILIŠTE U ZAGREBU - FAKULTET POLITIČKIH ZNANOSTI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1907 SVEUČILIŠTE U ZAGREBU - FAKULTET POLITIČKIH ZNANOSTI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1907 SVEUČILIŠTE U ZAGREBU - FAKULTET POLITIČKIH ZNANOSTI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1907 SVEUČILIŠTE U ZAGREBU - FAKULTET POLITIČKIH ZNANOSTI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1907 SVEUČILIŠTE U ZAGREBU - FAKULTET POLITIČKIH ZNANOSTI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1907 SVEUČILIŠTE U ZAGREBU - FAKULTET POLITIČKIH ZNANOSTI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1907 SVEUČILIŠTE U ZAGREBU - FAKULTET POLITIČKIH ZNANOSTI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1907 SVEUČILIŠTE U ZAGREBU - FAKULTET POLITIČKIH ZNANOSTI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1907 SVEUČILIŠTE U ZAGREBU - FAKULTET POLITIČKIH ZNANOSTI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1907 SVEUČILIŠTE U ZAGREBU - FAKULTET POLITIČKIH ZNANOSTI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1907 SVEUČILIŠTE U ZAGREBU - FAKULTET POLITIČKIH ZNANOSTI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1907 SVEUČILIŠTE U ZAGREBU - FAKULTET POLITIČKIH ZNANOSTI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1907 SVEUČILIŠTE U ZAGREBU - FAKULTET POLITIČKIH ZNANOSTI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1907 SVEUČILIŠTE U ZAGREBU - FAKULTET POLITIČKIH ZNANOSTI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1907 SVEUČILIŠTE U ZAGREBU - FAKULTET POLITIČKIH ZNANOSTI</v>
      </c>
    </row>
    <row r="66" spans="1:8">
      <c r="A66" s="209">
        <v>9</v>
      </c>
      <c r="B66" s="36" t="s">
        <v>4019</v>
      </c>
      <c r="C66" s="233">
        <f t="shared" ref="C66:D66" si="10">SUM(C67:C74)</f>
        <v>5976435.8600000003</v>
      </c>
      <c r="D66" s="233">
        <f t="shared" si="10"/>
        <v>3650887</v>
      </c>
      <c r="E66" s="233">
        <f>SUM(E67:E74)</f>
        <v>7921983</v>
      </c>
      <c r="F66" s="233">
        <f>SUM(F67:F74)</f>
        <v>5710619</v>
      </c>
      <c r="G66" s="233">
        <f>SUM(G67:G74)</f>
        <v>4496128</v>
      </c>
      <c r="H66" s="315" t="str">
        <f>'OPĆI DIO'!$C$1</f>
        <v>1907 SVEUČILIŠTE U ZAGREBU - FAKULTET POLITIČKIH ZNANOSTI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1907 SVEUČILIŠTE U ZAGREBU - FAKULTET POLITIČKIH ZNANOSTI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1907 SVEUČILIŠTE U ZAGREBU - FAKULTET POLITIČKIH ZNANOSTI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1907 SVEUČILIŠTE U ZAGREBU - FAKULTET POLITIČKIH ZNANOSTI</v>
      </c>
    </row>
    <row r="70" spans="1:8">
      <c r="A70" s="225">
        <v>94</v>
      </c>
      <c r="B70" s="25" t="s">
        <v>4023</v>
      </c>
      <c r="C70" s="348">
        <v>5976435.8600000003</v>
      </c>
      <c r="D70" s="348">
        <v>3650887</v>
      </c>
      <c r="E70" s="348">
        <f>SUMIF('Unos rashoda i izdataka'!$R$3:$R$501,'A.3 RASHODI FUNK'!$A70,'Unos rashoda i izdataka'!J$3:J$501)+SUMIF('Unos rashoda P4'!$T$3:$T$501,'A.3 RASHODI FUNK'!$A70,'Unos rashoda P4'!H$3:H$501)</f>
        <v>7921983</v>
      </c>
      <c r="F70" s="348">
        <f>SUMIF('Unos rashoda i izdataka'!$R$3:$R$501,'A.3 RASHODI FUNK'!$A70,'Unos rashoda i izdataka'!K$3:K$501)+SUMIF('Unos rashoda P4'!$T$3:$T$501,'A.3 RASHODI FUNK'!$A70,'Unos rashoda P4'!I$3:I$501)</f>
        <v>5710619</v>
      </c>
      <c r="G70" s="348">
        <f>SUMIF('Unos rashoda i izdataka'!$R$3:$R$501,'A.3 RASHODI FUNK'!$A70,'Unos rashoda i izdataka'!L$3:L$501)+SUMIF('Unos rashoda P4'!$T$3:$T$501,'A.3 RASHODI FUNK'!$A70,'Unos rashoda P4'!J$3:J$501)</f>
        <v>4496128</v>
      </c>
      <c r="H70" s="315" t="str">
        <f>'OPĆI DIO'!$C$1</f>
        <v>1907 SVEUČILIŠTE U ZAGREBU - FAKULTET POLITIČKIH ZNANOSTI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1907 SVEUČILIŠTE U ZAGREBU - FAKULTET POLITIČKIH ZNANOSTI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1907 SVEUČILIŠTE U ZAGREBU - FAKULTET POLITIČKIH ZNANOSTI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1907 SVEUČILIŠTE U ZAGREBU - FAKULTET POLITIČKIH ZNANOSTI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1907 SVEUČILIŠTE U ZAGREBU - FAKULTET POLITIČKIH ZNANOSTI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1907 SVEUČILIŠTE U ZAGREBU - FAKULTET POLITIČKIH ZNANOSTI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1907 SVEUČILIŠTE U ZAGREBU - FAKULTET POLITIČKIH ZNANOSTI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1907 SVEUČILIŠTE U ZAGREBU - FAKULTET POLITIČKIH ZNANOSTI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1907 SVEUČILIŠTE U ZAGREBU - FAKULTET POLITIČKIH ZNANOSTI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1907 SVEUČILIŠTE U ZAGREBU - FAKULTET POLITIČKIH ZNANOSTI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1907 SVEUČILIŠTE U ZAGREBU - FAKULTET POLITIČKIH ZNANOSTI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1907 SVEUČILIŠTE U ZAGREBU - FAKULTET POLITIČKIH ZNANOSTI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1907 SVEUČILIŠTE U ZAGREBU - FAKULTET POLITIČKIH ZNANOSTI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1907 SVEUČILIŠTE U ZAGREBU - FAKULTET POLITIČKIH ZNANOSTI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1907 SVEUČILIŠTE U ZAGREBU - FAKULTET POLITIČKIH ZNANOSTI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20" t="s">
        <v>3883</v>
      </c>
      <c r="B2" s="420"/>
      <c r="C2" s="420"/>
      <c r="D2" s="420"/>
      <c r="E2" s="420"/>
      <c r="F2" s="420"/>
      <c r="G2" s="420"/>
      <c r="H2" s="420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20" t="s">
        <v>3909</v>
      </c>
      <c r="B4" s="420"/>
      <c r="C4" s="420"/>
      <c r="D4" s="420"/>
      <c r="E4" s="420"/>
      <c r="F4" s="420"/>
      <c r="G4" s="420"/>
      <c r="H4" s="420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20" t="s">
        <v>4809</v>
      </c>
      <c r="B6" s="420"/>
      <c r="C6" s="420"/>
      <c r="D6" s="420"/>
      <c r="E6" s="420"/>
      <c r="F6" s="420"/>
      <c r="G6" s="420"/>
      <c r="H6" s="420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21" t="s">
        <v>4778</v>
      </c>
      <c r="B8" s="422"/>
      <c r="C8" s="423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24">
        <v>1</v>
      </c>
      <c r="B9" s="425"/>
      <c r="C9" s="426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0</v>
      </c>
      <c r="E10" s="342">
        <f t="shared" si="0"/>
        <v>0</v>
      </c>
      <c r="F10" s="342">
        <f>SUM(F11:F14)</f>
        <v>1131417</v>
      </c>
      <c r="G10" s="342">
        <f t="shared" ref="G10:H10" si="1">SUM(G11:G14)</f>
        <v>1004939</v>
      </c>
      <c r="H10" s="342">
        <f t="shared" si="1"/>
        <v>187343</v>
      </c>
      <c r="I10" s="315" t="str">
        <f>'OPĆI DIO'!$C$1</f>
        <v>1907 SVEUČILIŠTE U ZAGREBU - FAKULTET POLITIČKIH ZNANOSTI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0</v>
      </c>
      <c r="G11" s="339">
        <f>SUMIF('Unos prihoda i primitaka'!$L$3:$L$501,$B11,'Unos prihoda i primitaka'!H$3:H$501)</f>
        <v>0</v>
      </c>
      <c r="H11" s="339">
        <f>SUMIF('Unos prihoda i primitaka'!$L$3:$L$501,$B11,'Unos prihoda i primitaka'!I$3:I$501)</f>
        <v>0</v>
      </c>
      <c r="I11" s="315" t="str">
        <f>'OPĆI DIO'!$C$1</f>
        <v>1907 SVEUČILIŠTE U ZAGREBU - FAKULTET POLITIČKIH ZNANOSTI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1907 SVEUČILIŠTE U ZAGREBU - FAKULTET POLITIČKIH ZNANOSTI</v>
      </c>
    </row>
    <row r="13" spans="1:10">
      <c r="A13" s="261"/>
      <c r="B13" s="262">
        <v>83</v>
      </c>
      <c r="C13" s="262" t="s">
        <v>3905</v>
      </c>
      <c r="D13" s="340"/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1907 SVEUČILIŠTE U ZAGREBU - FAKULTET POLITIČKIH ZNANOSTI</v>
      </c>
    </row>
    <row r="14" spans="1:10">
      <c r="A14" s="261"/>
      <c r="B14" s="262">
        <v>84</v>
      </c>
      <c r="C14" s="262" t="s">
        <v>3906</v>
      </c>
      <c r="D14" s="340"/>
      <c r="E14" s="340"/>
      <c r="F14" s="339">
        <f>SUMIF('Unos prihoda i primitaka'!$L$3:$L$501,$B14,'Unos prihoda i primitaka'!G$3:G$501)</f>
        <v>1131417</v>
      </c>
      <c r="G14" s="339">
        <f>SUMIF('Unos prihoda i primitaka'!$L$3:$L$501,$B14,'Unos prihoda i primitaka'!H$3:H$501)</f>
        <v>1004939</v>
      </c>
      <c r="H14" s="339">
        <f>SUMIF('Unos prihoda i primitaka'!$L$3:$L$501,$B14,'Unos prihoda i primitaka'!I$3:I$501)</f>
        <v>187343</v>
      </c>
      <c r="I14" s="315" t="str">
        <f>'OPĆI DIO'!$C$1</f>
        <v>1907 SVEUČILIŠTE U ZAGREBU - FAKULTET POLITIČKIH ZNANOSTI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0</v>
      </c>
      <c r="E15" s="342">
        <f t="shared" si="2"/>
        <v>0</v>
      </c>
      <c r="F15" s="342">
        <f>SUM(F16:F19)</f>
        <v>0</v>
      </c>
      <c r="G15" s="342">
        <f t="shared" ref="G15" si="3">SUM(G16:G19)</f>
        <v>0</v>
      </c>
      <c r="H15" s="342">
        <f t="shared" ref="H15" si="4">SUM(H16:H19)</f>
        <v>0</v>
      </c>
      <c r="I15" s="315" t="str">
        <f>'OPĆI DIO'!$C$1</f>
        <v>1907 SVEUČILIŠTE U ZAGREBU - FAKULTET POLITIČKIH ZNANOSTI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1907 SVEUČILIŠTE U ZAGREBU - FAKULTET POLITIČKIH ZNANOSTI</v>
      </c>
    </row>
    <row r="17" spans="1:9" ht="25.5">
      <c r="A17" s="262"/>
      <c r="B17" s="262">
        <v>54</v>
      </c>
      <c r="C17" s="266" t="s">
        <v>254</v>
      </c>
      <c r="D17" s="340"/>
      <c r="E17" s="340"/>
      <c r="F17" s="341">
        <f>SUMIF('Unos rashoda i izdataka'!$P$3:$P$501,$B17,'Unos rashoda i izdataka'!J$3:J$501)+SUMIF('Unos rashoda P4'!$S$3:$S$501,$B17,'Unos rashoda P4'!H$3:H$501)</f>
        <v>0</v>
      </c>
      <c r="G17" s="341">
        <f>SUMIF('Unos rashoda i izdataka'!$P$3:$P$501,$B17,'Unos rashoda i izdataka'!K$3:K$501)+SUMIF('Unos rashoda P4'!$S$3:$S$501,$B17,'Unos rashoda P4'!I$3:I$501)</f>
        <v>0</v>
      </c>
      <c r="H17" s="341">
        <f>SUMIF('Unos rashoda i izdataka'!$P$3:$P$501,$B17,'Unos rashoda i izdataka'!L$3:L$501)+SUMIF('Unos rashoda P4'!$S$3:$S$501,$B17,'Unos rashoda P4'!J$3:J$501)</f>
        <v>0</v>
      </c>
      <c r="I17" s="315" t="str">
        <f>'OPĆI DIO'!$C$1</f>
        <v>1907 SVEUČILIŠTE U ZAGREBU - FAKULTET POLITIČKIH ZNANOSTI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Marija Brnadić</cp:lastModifiedBy>
  <cp:lastPrinted>2023-12-19T07:36:14Z</cp:lastPrinted>
  <dcterms:created xsi:type="dcterms:W3CDTF">2018-09-10T07:36:17Z</dcterms:created>
  <dcterms:modified xsi:type="dcterms:W3CDTF">2023-12-19T07:37:07Z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